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5600" windowHeight="11760"/>
  </bookViews>
  <sheets>
    <sheet name="BudgetShare" sheetId="1" r:id="rId1"/>
    <sheet name="All Schools" sheetId="8" r:id="rId2"/>
    <sheet name="NEWISB" sheetId="2" state="hidden" r:id="rId3"/>
    <sheet name="1516NEWISB" sheetId="7" state="hidden" r:id="rId4"/>
    <sheet name="PUPILS" sheetId="5" state="hidden" r:id="rId5"/>
    <sheet name="DATA"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_xlnm._FilterDatabase" localSheetId="3" hidden="1">'1516NEWISB'!$A$5:$BJ$166</definedName>
    <definedName name="_xlnm._FilterDatabase" localSheetId="1" hidden="1">'All Schools'!$B$20:$O$138</definedName>
    <definedName name="_xlnm._FilterDatabase" localSheetId="4" hidden="1">PUPILS!$A$9:$AY$165</definedName>
    <definedName name="_Order1" hidden="1">255</definedName>
    <definedName name="_Order2" hidden="1">0</definedName>
    <definedName name="_Sort" hidden="1">'[1]OPT D 2008-9'!#REF!</definedName>
    <definedName name="Access_Button" hidden="1">"BeneOUTb_database_List"</definedName>
    <definedName name="AccessDatabase" hidden="1">"N:\USERS\BENCHMARKING\Benefits Admin\BeneOUTb.mdb"</definedName>
    <definedName name="Adjustments_To_1516_SBS">'[2]Local Factors'!$AB$5</definedName>
    <definedName name="All_distance_threshold" localSheetId="3">[3]Proforma!$D$43</definedName>
    <definedName name="All_distance_threshold">[4]Proforma!$G$42</definedName>
    <definedName name="Capping_Scaling_YesNo">[5]APTRates!$J$69</definedName>
    <definedName name="d_ass">#REF!</definedName>
    <definedName name="d_cec">#REF!</definedName>
    <definedName name="d_cexp">#REF!</definedName>
    <definedName name="d_cs">#REF!</definedName>
    <definedName name="d_et">#REF!</definedName>
    <definedName name="d_gov">#REF!</definedName>
    <definedName name="d_hra">#REF!</definedName>
    <definedName name="d_hsg">#REF!</definedName>
    <definedName name="d_pep">#REF!</definedName>
    <definedName name="d_r">#REF!</definedName>
    <definedName name="d_sd">#REF!</definedName>
    <definedName name="d_speg">#REF!</definedName>
    <definedName name="Data">#REF!</definedName>
    <definedName name="DATA1">#REF!</definedName>
    <definedName name="DATA10" localSheetId="3">[6]CCs!#REF!</definedName>
    <definedName name="DATA10">[7]CCs!#REF!</definedName>
    <definedName name="DATA11" localSheetId="3">[6]CCs!#REF!</definedName>
    <definedName name="DATA11">[7]CCs!#REF!</definedName>
    <definedName name="DATA12" localSheetId="3">[6]CCs!#REF!</definedName>
    <definedName name="DATA12">[7]CCs!#REF!</definedName>
    <definedName name="DATA13">#REF!</definedName>
    <definedName name="DATA14">#REF!</definedName>
    <definedName name="DATA2">#REF!</definedName>
    <definedName name="DATA3" localSheetId="3">#REF!</definedName>
    <definedName name="DATA3">#REF!</definedName>
    <definedName name="DATA4" localSheetId="3">#REF!</definedName>
    <definedName name="DATA4">#REF!</definedName>
    <definedName name="DATA5" localSheetId="3">#REF!</definedName>
    <definedName name="DATA5">#REF!</definedName>
    <definedName name="DATA6" localSheetId="3">'[8]SAP Download'!#REF!</definedName>
    <definedName name="DATA6">'[9]SAP Download'!#REF!</definedName>
    <definedName name="DATA7" localSheetId="3">[6]CCs!#REF!</definedName>
    <definedName name="DATA7">[7]CCs!#REF!</definedName>
    <definedName name="DATA8" localSheetId="3">[6]CCs!#REF!</definedName>
    <definedName name="DATA8">[7]CCs!#REF!</definedName>
    <definedName name="DATA9" localSheetId="3">[6]CCs!#REF!</definedName>
    <definedName name="DATA9">[7]CCs!#REF!</definedName>
    <definedName name="_xlnm.Database">#REF!</definedName>
    <definedName name="DataDD" localSheetId="3">'[10]G) De Delegation'!#REF!</definedName>
    <definedName name="DataDD">'[11]G) De Delegation'!#REF!</definedName>
    <definedName name="DataInput">#REF!</definedName>
    <definedName name="DataNDShare" localSheetId="3">'[10]F) New Delegation Control'!#REF!</definedName>
    <definedName name="DataNDShare">'[11]F) New Delegation Control'!#REF!</definedName>
    <definedName name="datarows">#REF!</definedName>
    <definedName name="DCSF">#REF!</definedName>
    <definedName name="DCSF1">#REF!</definedName>
    <definedName name="DCSF2" localSheetId="3">[12]Report!$L$8</definedName>
    <definedName name="DCSF2">[13]Report!$L$8</definedName>
    <definedName name="DD_MF" localSheetId="3">[14]Submit!$D$72:$D$74</definedName>
    <definedName name="DD_MF">[15]Submit!$D$72:$D$74</definedName>
    <definedName name="DD_Need" localSheetId="3">[14]Submit!$D$56:$D$69</definedName>
    <definedName name="DD_Need">[15]Submit!$D$56:$D$69</definedName>
    <definedName name="DD_NIghts" localSheetId="3">[14]Submit!$D$39:$D$47</definedName>
    <definedName name="DD_NIghts">[15]Submit!$D$39:$D$47</definedName>
    <definedName name="DD_Weeks" localSheetId="3">[14]Submit!$D$50:$D$53</definedName>
    <definedName name="DD_Weeks">[15]Submit!$D$50:$D$53</definedName>
    <definedName name="December" localSheetId="3">[16]TRANS!#REF!</definedName>
    <definedName name="December">[17]TRANS!#REF!</definedName>
    <definedName name="Depr_Infl_option">#REF!</definedName>
    <definedName name="Depr_Infl_option_1">#REF!</definedName>
    <definedName name="Deprivation_Option">#REF!</definedName>
    <definedName name="Deprivation_Option_1">#REF!</definedName>
    <definedName name="Deprivation_Pot">#REF!</definedName>
    <definedName name="Deprivation_Pot_1">#REF!</definedName>
    <definedName name="DFC_LocationFactor_1">[18]Control!$D$64</definedName>
    <definedName name="DFC_LS_1">[18]Control!$D$62</definedName>
    <definedName name="DFC_PhaseWeight_1">[18]Control!$D$63</definedName>
    <definedName name="DFC_Q_1">[18]Control!$D$46</definedName>
    <definedName name="DFC_Unit_1">[18]Control!$D$67</definedName>
    <definedName name="DFENO" localSheetId="3">[19]Home!$E$18</definedName>
    <definedName name="dfeno">[5]SchoolOrg!$C$13</definedName>
    <definedName name="DISC_AWARDS">#REF!</definedName>
    <definedName name="EAL_Pri" localSheetId="3">[3]Proforma!$E$25</definedName>
    <definedName name="EAL_Pri">[4]Proforma!$E$25</definedName>
    <definedName name="EAL_Pri_DD_rate" localSheetId="3">'[3]De Delegation'!$V$21</definedName>
    <definedName name="EAL_Pri_DD_rate">'[4]De Delegation'!$V$21</definedName>
    <definedName name="EAL_Pri_Option" localSheetId="3">[3]Proforma!$D$25</definedName>
    <definedName name="EAL_Pri_Option">[4]Proforma!$D$25</definedName>
    <definedName name="EAL_Sec" localSheetId="3">[3]Proforma!$F$26</definedName>
    <definedName name="EAL_Sec">[4]Proforma!$F$26</definedName>
    <definedName name="EAL_Sec_DD_rate" localSheetId="3">'[3]De Delegation'!$W$22</definedName>
    <definedName name="EAL_Sec_DD_rate">'[4]De Delegation'!$W$22</definedName>
    <definedName name="EAL_Sec_Option" localSheetId="3">[3]Proforma!$D$26</definedName>
    <definedName name="EAL_Sec_Option">[4]Proforma!$D$26</definedName>
    <definedName name="EAnglia" localSheetId="3">'[20]Qtab output'!$B$20,'[20]Qtab output'!$B$79,'[20]Qtab output'!$B$105</definedName>
    <definedName name="EAnglia">'[21]Qtab output'!$B$20,'[21]Qtab output'!$B$79,'[21]Qtab output'!$B$105</definedName>
    <definedName name="Earlyyearsblock">[22]EarlyYears!$C$12:$AZ$15</definedName>
    <definedName name="Emidlands" localSheetId="3">'[20]Qtab output'!$B$31,'[20]Qtab output'!$B$70,'[20]Qtab output'!$B$72,'[20]Qtab output'!$B$82,'[20]Qtab output'!$B$84</definedName>
    <definedName name="Emidlands">'[21]Qtab output'!$B$31,'[21]Qtab output'!$B$70,'[21]Qtab output'!$B$72,'[21]Qtab output'!$B$82,'[21]Qtab output'!$B$84</definedName>
    <definedName name="EndCol_1">#REF!</definedName>
    <definedName name="EndCol_2">#REF!</definedName>
    <definedName name="EndCol_3">#REF!</definedName>
    <definedName name="enddfes">#REF!</definedName>
    <definedName name="EQU" localSheetId="3">'[23]Grant 1.2'!$I$2</definedName>
    <definedName name="EQU">'[24]Grant 1.2'!$I$2</definedName>
    <definedName name="ESG_General_Funding_Rate_for_mainstream_schools">#REF!</definedName>
    <definedName name="ESG_General_Funding_Rate_for_PRUs">#REF!</definedName>
    <definedName name="ESG_General_Funding_Rate_for_special_schools">#REF!</definedName>
    <definedName name="ESG_Retained_Duties_Funding_Rate">#REF!</definedName>
    <definedName name="et_ri">'[25]E&amp;O Fwd Plan'!#REF!</definedName>
    <definedName name="Exc_Cir1_Total" localSheetId="3">'[26]New ISB'!$AJ$5</definedName>
    <definedName name="Exc_Cir1_Total">'[4]New ISB'!$AJ$5</definedName>
    <definedName name="Exc_Cir2_Total" localSheetId="3">'[26]New ISB'!$AK$5</definedName>
    <definedName name="Exc_Cir2_Total">'[4]New ISB'!$AK$5</definedName>
    <definedName name="Exc_Cir3_Total" localSheetId="3">'[26]New ISB'!$AL$5</definedName>
    <definedName name="Exc_Cir3_Total">'[4]New ISB'!$AL$5</definedName>
    <definedName name="Exc_Cir4_Total" localSheetId="3">'[26]New ISB'!$AM$5</definedName>
    <definedName name="Exc_Cir4_Total">'[4]New ISB'!$AM$5</definedName>
    <definedName name="Exc_Cir5_Total" localSheetId="3">'[26]New ISB'!$AN$5</definedName>
    <definedName name="Exc_Cir5_Total">'[4]New ISB'!$AN$5</definedName>
    <definedName name="Exc_Cir6_Total" localSheetId="3">'[26]New ISB'!$AO$5</definedName>
    <definedName name="Exc_Cir6_Total">'[4]New ISB'!$AO$5</definedName>
    <definedName name="EY" localSheetId="3">[27]EarlyYears!$T$23</definedName>
    <definedName name="EY">[17]EarlyYears!$T$23</definedName>
    <definedName name="f" localSheetId="3">'[28]New Report'!$B$2</definedName>
    <definedName name="f">'[29]New Report'!$B$2</definedName>
    <definedName name="FACTORS">#REF!</definedName>
    <definedName name="FE.for.Adults.PRC" localSheetId="3">'[30]Inputs for SWGE Forecasting'!#REF!</definedName>
    <definedName name="FE.for.Adults.PRC">'[31]Inputs for SWGE Forecasting'!#REF!</definedName>
    <definedName name="FE.reprice.index" localSheetId="3">'[30]Calculation of Repricing Factor'!#REF!</definedName>
    <definedName name="FE.reprice.index">'[31]Calculation of Repricing Factor'!#REF!</definedName>
    <definedName name="FE_Salary_Repricing_Factor" localSheetId="3">'[32]Inputs for SWGE Forecasting'!#REF!</definedName>
    <definedName name="FE_Salary_Repricing_Factor">'[33]Inputs for SWGE Forecasting'!#REF!</definedName>
    <definedName name="fee.income">#REF!</definedName>
    <definedName name="FEFC_PERCENT">#REF!</definedName>
    <definedName name="feforadultsprctotal">#REF!</definedName>
    <definedName name="FEHE">#REF!</definedName>
    <definedName name="FirstOcc">'[34]Running info'!#REF!</definedName>
    <definedName name="Floor">#REF!</definedName>
    <definedName name="Floor_Option">#REF!</definedName>
    <definedName name="FLOOR_Y1_1">[18]Control!$D$79</definedName>
    <definedName name="Floor_Y2_1">[18]Control!$D$80</definedName>
    <definedName name="Floor_Y3_1">[18]Control!$D$81</definedName>
    <definedName name="Forname">#REF!</definedName>
    <definedName name="Fringe_Total" localSheetId="3">'[26]New ISB'!$AE$5</definedName>
    <definedName name="Fringe_Total">'[4]New ISB'!$AE$5</definedName>
    <definedName name="FSM_Pri_DD_rate" localSheetId="3">'[3]De Delegation'!$V$10</definedName>
    <definedName name="FSM_Pri_DD_rate">'[4]De Delegation'!$V$10</definedName>
    <definedName name="FSM_Pri_Option" localSheetId="3">[3]Proforma!$D$15</definedName>
    <definedName name="FSM_Pri_Option">[4]Proforma!$D$15</definedName>
    <definedName name="FSM_Pri_Rate" localSheetId="3">[3]Proforma!$E$15</definedName>
    <definedName name="FSM_Pri_Rate">[4]Proforma!$E$15</definedName>
    <definedName name="FSM_Sec_DD_rate" localSheetId="3">'[3]De Delegation'!$W$11</definedName>
    <definedName name="FSM_Sec_DD_rate">'[4]De Delegation'!$W$11</definedName>
    <definedName name="FSM_Sec_Option" localSheetId="3">[3]Proforma!$D$16</definedName>
    <definedName name="FSM_Sec_Option">[4]Proforma!$D$16</definedName>
    <definedName name="FSM_Sec_Rate" localSheetId="3">[3]Proforma!$F$16</definedName>
    <definedName name="FSM_Sec_Rate">[4]Proforma!$F$16</definedName>
    <definedName name="FSM_UnitCost">#REF!</definedName>
    <definedName name="FSMPO2">[35]Proforma!$D$15</definedName>
    <definedName name="Funding">[36]Home!#REF!</definedName>
    <definedName name="FY.prim.pups" localSheetId="3">'[37]Split Under Fives from Primary'!#REF!</definedName>
    <definedName name="FY.prim.pups">'[38]Split Under Fives from Primary'!#REF!</definedName>
    <definedName name="General_1314_Pot_1">#REF!</definedName>
    <definedName name="GM_ALLOC">#REF!</definedName>
    <definedName name="gor">#REF!</definedName>
    <definedName name="gov_ri">'[25]Corp Governance Fwd Plan'!#REF!</definedName>
    <definedName name="GRAND_TOTAL">#REF!</definedName>
    <definedName name="grant1997_98">#REF!</definedName>
    <definedName name="GroupID_1">#REF!</definedName>
    <definedName name="GroupID_10">#REF!</definedName>
    <definedName name="GroupID_11">#REF!</definedName>
    <definedName name="GroupID_12">#REF!</definedName>
    <definedName name="GroupID_13">#REF!</definedName>
    <definedName name="GroupID_14">#REF!</definedName>
    <definedName name="GroupID_15">#REF!</definedName>
    <definedName name="GroupID_16">#REF!</definedName>
    <definedName name="GroupID_17">#REF!</definedName>
    <definedName name="GroupID_18">#REF!</definedName>
    <definedName name="GroupID_19">#REF!</definedName>
    <definedName name="GroupID_2">#REF!</definedName>
    <definedName name="GroupID_3">#REF!</definedName>
    <definedName name="GroupID_4">#REF!</definedName>
    <definedName name="GroupID_5">#REF!</definedName>
    <definedName name="GroupID_6">#REF!</definedName>
    <definedName name="GroupID_7">#REF!</definedName>
    <definedName name="GroupID_8">#REF!</definedName>
    <definedName name="GroupID_9">#REF!</definedName>
    <definedName name="H1Tot">#REF!</definedName>
    <definedName name="H2Tot">#REF!</definedName>
    <definedName name="HEADING" localSheetId="3">[19]Home!$D$9</definedName>
    <definedName name="Heading">[5]Menu!$B$2</definedName>
    <definedName name="HEFEIncome">#REF!</definedName>
    <definedName name="HI_Alt" localSheetId="3">[14]Classifications!$O$36</definedName>
    <definedName name="HI_Alt">[15]Classifications!$O$36</definedName>
    <definedName name="Highneedsblock">[22]HighNeeds!$C$12:$AZ$23</definedName>
    <definedName name="Holiday_List" localSheetId="3">'[39]Holidays &amp; Term Dates'!$B$3:$B$112</definedName>
    <definedName name="Holiday_List">'[40]Holidays &amp; Term Dates'!$B$3:$B$112</definedName>
    <definedName name="HOURS">#REF!</definedName>
    <definedName name="hra_ri">'[25]HRA FWD Plan'!#REF!</definedName>
    <definedName name="hsg_e">#REF!</definedName>
    <definedName name="hsg_fye">#REF!</definedName>
    <definedName name="hsg_p">#REF!</definedName>
    <definedName name="hsg_r">#REF!</definedName>
    <definedName name="hsg_ri">#REF!</definedName>
    <definedName name="IDACI_B1_Pri" localSheetId="3">[3]Proforma!$E$17</definedName>
    <definedName name="IDACI_B1_Pri">[4]Proforma!$E$17</definedName>
    <definedName name="IDACI_B1_Pri_DD_rate" localSheetId="3">'[3]De Delegation'!$V$12</definedName>
    <definedName name="IDACI_B1_Pri_DD_rate">'[4]De Delegation'!$V$12</definedName>
    <definedName name="IDACI_B1_Sec" localSheetId="3">[3]Proforma!$F$17</definedName>
    <definedName name="IDACI_B1_Sec">[4]Proforma!$F$17</definedName>
    <definedName name="IDACI_B1_Sec_DD_rate" localSheetId="3">'[3]De Delegation'!$W$12</definedName>
    <definedName name="IDACI_B1_Sec_DD_rate">'[4]De Delegation'!$W$12</definedName>
    <definedName name="IDACI_B2_Pri" localSheetId="3">[3]Proforma!$E$18</definedName>
    <definedName name="IDACI_B2_Pri">[4]Proforma!$E$18</definedName>
    <definedName name="IDACI_B2_Pri_DD_rate" localSheetId="3">'[3]De Delegation'!$V$13</definedName>
    <definedName name="IDACI_B2_Pri_DD_rate">'[4]De Delegation'!$V$13</definedName>
    <definedName name="IDACI_B2_Sec" localSheetId="3">[3]Proforma!$F$18</definedName>
    <definedName name="IDACI_B2_Sec">[4]Proforma!$F$18</definedName>
    <definedName name="IDACI_B2_Sec_DD_rate" localSheetId="3">'[3]De Delegation'!$W$13</definedName>
    <definedName name="IDACI_B2_Sec_DD_rate">'[4]De Delegation'!$W$13</definedName>
    <definedName name="IDACI_B3_Pri" localSheetId="3">[3]Proforma!$E$19</definedName>
    <definedName name="IDACI_B3_Pri">[4]Proforma!$E$19</definedName>
    <definedName name="IDACI_B3_Pri_DD_rate" localSheetId="3">'[3]De Delegation'!$V$14</definedName>
    <definedName name="IDACI_B3_Pri_DD_rate">'[4]De Delegation'!$V$14</definedName>
    <definedName name="IDACI_B3_Sec" localSheetId="3">[3]Proforma!$F$19</definedName>
    <definedName name="IDACI_B3_Sec">[4]Proforma!$F$19</definedName>
    <definedName name="IDACI_B3_Sec_DD_rate" localSheetId="3">'[3]De Delegation'!$W$14</definedName>
    <definedName name="IDACI_B3_Sec_DD_rate">'[4]De Delegation'!$W$14</definedName>
    <definedName name="IDACI_B4_Pri" localSheetId="3">[3]Proforma!$E$20</definedName>
    <definedName name="IDACI_B4_Pri">[4]Proforma!$E$20</definedName>
    <definedName name="IDACI_B4_Pri_DD_rate" localSheetId="3">'[3]De Delegation'!$V$15</definedName>
    <definedName name="IDACI_B4_Pri_DD_rate">'[4]De Delegation'!$V$15</definedName>
    <definedName name="IDACI_B4_Sec" localSheetId="3">[3]Proforma!$F$20</definedName>
    <definedName name="IDACI_B4_Sec">[4]Proforma!$F$20</definedName>
    <definedName name="IDACI_B4_Sec_DD_rate" localSheetId="3">'[3]De Delegation'!$W$15</definedName>
    <definedName name="IDACI_B4_Sec_DD_rate">'[4]De Delegation'!$W$15</definedName>
    <definedName name="IDACI_B5_Pri" localSheetId="3">[3]Proforma!$E$21</definedName>
    <definedName name="IDACI_B5_Pri">[4]Proforma!$E$21</definedName>
    <definedName name="IDACI_B5_Pri_DD_rate" localSheetId="3">'[3]De Delegation'!$V$16</definedName>
    <definedName name="IDACI_B5_Pri_DD_rate">'[4]De Delegation'!$V$16</definedName>
    <definedName name="IDACI_B5_Sec" localSheetId="3">[3]Proforma!$F$21</definedName>
    <definedName name="IDACI_B5_Sec">[4]Proforma!$F$21</definedName>
    <definedName name="IDACI_B5_Sec_DD_rate" localSheetId="3">'[3]De Delegation'!$W$16</definedName>
    <definedName name="IDACI_B5_Sec_DD_rate">'[4]De Delegation'!$W$16</definedName>
    <definedName name="IDACI_B6_Pri" localSheetId="3">[3]Proforma!$E$22</definedName>
    <definedName name="IDACI_B6_Pri">[4]Proforma!$E$22</definedName>
    <definedName name="IDACI_B6_Pri_DD_rate" localSheetId="3">'[3]De Delegation'!$V$17</definedName>
    <definedName name="IDACI_B6_Pri_DD_rate">'[4]De Delegation'!$V$17</definedName>
    <definedName name="IDACI_B6_Sec" localSheetId="3">[3]Proforma!$F$22</definedName>
    <definedName name="IDACI_B6_Sec">[4]Proforma!$F$22</definedName>
    <definedName name="IDACI_B6_Sec_DD_rate" localSheetId="3">'[3]De Delegation'!$W$17</definedName>
    <definedName name="IDACI_B6_Sec_DD_rate">'[4]De Delegation'!$W$17</definedName>
    <definedName name="ijds_pupil_data">#REF!</definedName>
    <definedName name="Incomeblock">[22]Income!$C$13:$AZ$21</definedName>
    <definedName name="INDEPENDENT_FEES">#REF!</definedName>
    <definedName name="Index_Bottom_1">[18]Control!$D$119</definedName>
    <definedName name="Index_LocationFactor_1">[18]Control!$D$112</definedName>
    <definedName name="Index_Max_1">[18]Control!$D$116</definedName>
    <definedName name="Index_Measure_1">[18]Control!$D$113</definedName>
    <definedName name="Index_Min_1">[18]Control!$D$117</definedName>
    <definedName name="Index_PhaseWeight_1">[18]Control!$D$111</definedName>
    <definedName name="Index_Range_1" localSheetId="3">[18]Control!#REF!</definedName>
    <definedName name="Index_Range_1">[18]Control!#REF!</definedName>
    <definedName name="Index_Top_1">[18]Control!$D$118</definedName>
    <definedName name="Indicator" localSheetId="3">[41]CodeSet!$A$1:$A$2</definedName>
    <definedName name="Indicator">[42]CodeSet!$A$1:$A$2</definedName>
    <definedName name="Indicator2" localSheetId="3">[41]CodeSet!$A$4:$A$6</definedName>
    <definedName name="Indicator2">[42]CodeSet!$A$4:$A$6</definedName>
    <definedName name="INDICATORS">#REF!</definedName>
    <definedName name="Infant">#REF!</definedName>
    <definedName name="Innlond" localSheetId="3">'[20]Qtab output'!$B$21,'[20]Qtab output'!$B$44,'[20]Qtab output'!$B$47:$B$48,'[20]Qtab output'!$B$61:$B$62,'[20]Qtab output'!$B$67,'[20]Qtab output'!$B$71,'[20]Qtab output'!$B$101,'[20]Qtab output'!$B$110,'[20]Qtab output'!$B$115,'[20]Qtab output'!$B$23:$B$24</definedName>
    <definedName name="Innlond">'[21]Qtab output'!$B$21,'[21]Qtab output'!$B$44,'[21]Qtab output'!$B$47:$B$48,'[21]Qtab output'!$B$61:$B$62,'[21]Qtab output'!$B$67,'[21]Qtab output'!$B$71,'[21]Qtab output'!$B$101,'[21]Qtab output'!$B$110,'[21]Qtab output'!$B$115,'[21]Qtab output'!$B$23:$B$24</definedName>
    <definedName name="inspect.admin.costs" localSheetId="3">'[32]Other Forecasting'!#REF!</definedName>
    <definedName name="inspect.admin.costs">'[33]Other Forecasting'!#REF!</definedName>
    <definedName name="inspect.gross.expend" localSheetId="3">'[32]Other Forecasting'!#REF!</definedName>
    <definedName name="inspect.gross.expend">'[33]Other Forecasting'!#REF!</definedName>
    <definedName name="inspect.income" localSheetId="3">'[32]Other Forecasting'!#REF!</definedName>
    <definedName name="inspect.income">'[33]Other Forecasting'!#REF!</definedName>
    <definedName name="inspect.manual.costs" localSheetId="3">'[32]Other Forecasting'!#REF!</definedName>
    <definedName name="inspect.manual.costs">'[33]Other Forecasting'!#REF!</definedName>
    <definedName name="inspect.nonpay.costs" localSheetId="3">'[32]Other Forecasting'!#REF!</definedName>
    <definedName name="inspect.nonpay.costs">'[33]Other Forecasting'!#REF!</definedName>
    <definedName name="inspect.otherstaff.costs" localSheetId="3">'[32]Other Forecasting'!#REF!</definedName>
    <definedName name="inspect.otherstaff.costs">'[33]Other Forecasting'!#REF!</definedName>
    <definedName name="inspect.prc.costs" localSheetId="3">'[32]Other Forecasting'!#REF!</definedName>
    <definedName name="inspect.prc.costs">'[33]Other Forecasting'!#REF!</definedName>
    <definedName name="inspect.PRC.proportion" localSheetId="3">'[30]Other Forecasting'!#REF!</definedName>
    <definedName name="inspect.PRC.proportion">'[31]Other Forecasting'!#REF!</definedName>
    <definedName name="inspect.teachers.pay" localSheetId="3">'[32]Other Forecasting'!#REF!</definedName>
    <definedName name="inspect.teachers.pay">'[33]Other Forecasting'!#REF!</definedName>
    <definedName name="INSPECTION">#REF!</definedName>
    <definedName name="inspection.final.total" localSheetId="3">'[32]Other Forecasting'!#REF!</definedName>
    <definedName name="inspection.final.total">'[33]Other Forecasting'!#REF!</definedName>
    <definedName name="inspectprcprop" localSheetId="3">'[30]Other Forecasting'!#REF!</definedName>
    <definedName name="inspectprcprop">'[31]Other Forecasting'!#REF!</definedName>
    <definedName name="inspectprctotal" localSheetId="3">'[32]Other Forecasting'!#REF!</definedName>
    <definedName name="inspectprctotal">'[33]Other Forecasting'!#REF!</definedName>
    <definedName name="iTotRow">#REF!</definedName>
    <definedName name="j">#REF!,#REF!,#REF!,#REF!,#REF!,#REF!,#REF!,#REF!,#REF!,#REF!,#REF!,#REF!,#REF!,#REF!,#REF!</definedName>
    <definedName name="Jan12_Pupils">#REF!</definedName>
    <definedName name="JournalEntries">[43]Adjust0506!#REF!</definedName>
    <definedName name="JournalEntries2">[43]Adjust0506!#REF!</definedName>
    <definedName name="July" localSheetId="3">[16]TRANS!#REF!</definedName>
    <definedName name="July">[17]TRANS!#REF!</definedName>
    <definedName name="Jump_GA1">#REF!</definedName>
    <definedName name="Jump_GB">#REF!</definedName>
    <definedName name="jump_GB2">#REF!</definedName>
    <definedName name="Jump_GC">#REF!</definedName>
    <definedName name="Jump_Guidance">#REF!</definedName>
    <definedName name="June" localSheetId="3">[16]TRANS!#REF!</definedName>
    <definedName name="June">[17]TRANS!#REF!</definedName>
    <definedName name="junesetpayinc.1" localSheetId="3">'[30]Inputs for SWGE Forecasting'!#REF!</definedName>
    <definedName name="junesetpayinc.1">'[31]Inputs for SWGE Forecasting'!#REF!</definedName>
    <definedName name="Junior">#REF!</definedName>
    <definedName name="junko">#REF!</definedName>
    <definedName name="LA_Block_1213_rates">#REF!</definedName>
    <definedName name="LA_Ever_6_FSM_Pupils">#REF!</definedName>
    <definedName name="LA_lookup" localSheetId="3">'[44]Lookup tab'!$A$2:$B$153</definedName>
    <definedName name="LA_lookup">'[45]Lookup tab'!$A$2:$B$153</definedName>
    <definedName name="LA_num" localSheetId="3">'[44]Lookup tab'!$A$2:$A$153</definedName>
    <definedName name="LA_num">'[45]Lookup tab'!$A$2:$A$153</definedName>
    <definedName name="LA_retention_Option">#REF!</definedName>
    <definedName name="LA_retention_Option_1">#REF!</definedName>
    <definedName name="LA_retention_pot">#REF!</definedName>
    <definedName name="LA_retention_pot_1">#REF!</definedName>
    <definedName name="LAC_Pri_DD_rate" localSheetId="3">'[3]De Delegation'!$V$18</definedName>
    <definedName name="LAC_Pri_DD_rate">'[4]De Delegation'!$V$18</definedName>
    <definedName name="LAC_Rate" localSheetId="3">[3]Proforma!$E$24</definedName>
    <definedName name="LAC_Rate">[4]Proforma!$E$24</definedName>
    <definedName name="LAC_Sec_DD_rate" localSheetId="3">'[3]De Delegation'!$W$18</definedName>
    <definedName name="LAC_Sec_DD_rate">'[4]De Delegation'!$W$18</definedName>
    <definedName name="LALookup" localSheetId="3">[41]CodeSet!$A$13:$C$168</definedName>
    <definedName name="LALookup">[42]CodeSet!$A$13:$C$168</definedName>
    <definedName name="LAST_Nursery">#REF!</definedName>
    <definedName name="LAST_Primary">#REF!</definedName>
    <definedName name="LAST_PriMiddle">#REF!</definedName>
    <definedName name="LAST_SecMiddle">#REF!</definedName>
    <definedName name="LAST_SECONDARY">#REF!</definedName>
    <definedName name="LAST_Special">#REF!</definedName>
    <definedName name="LastDataRow">#REF!</definedName>
    <definedName name="LastT1Used">'[34]Running info'!#REF!</definedName>
    <definedName name="LCHI_Pri" localSheetId="3">[3]Proforma!$F$29</definedName>
    <definedName name="LCHI_Pri">[4]Proforma!$F$29</definedName>
    <definedName name="LCHI_Pri_DD_rate" localSheetId="3">'[3]De Delegation'!$V$19</definedName>
    <definedName name="LCHI_Pri_DD_rate">'[4]De Delegation'!$V$19</definedName>
    <definedName name="LCHI_Pri_Option" localSheetId="3">[3]Proforma!$D$30</definedName>
    <definedName name="LCHI_Pri_Option">[4]Proforma!$D$30</definedName>
    <definedName name="LCHI_Sec" localSheetId="3">[3]Proforma!$F$31</definedName>
    <definedName name="LCHI_Sec">[4]Proforma!$F$31</definedName>
    <definedName name="LCHI_Sec_DD_rate" localSheetId="3">'[3]De Delegation'!$W$20</definedName>
    <definedName name="LCHI_Sec_DD_rate">'[4]De Delegation'!$W$20</definedName>
    <definedName name="lea">#REF!</definedName>
    <definedName name="LEA25perc_Primary">#REF!</definedName>
    <definedName name="LEA25SpecialMeasures_Primary">#REF!</definedName>
    <definedName name="LEA25SpecialMeasures_Secondary">#REF!</definedName>
    <definedName name="leagor">#REF!</definedName>
    <definedName name="lealookup">#REF!</definedName>
    <definedName name="LEAnopassport">#REF!</definedName>
    <definedName name="leanos">#REF!</definedName>
    <definedName name="LEAs">#REF!</definedName>
    <definedName name="lect.reprice.sum" localSheetId="3">'[30]Calculation of Repricing Factor'!#REF!</definedName>
    <definedName name="lect.reprice.sum">'[31]Calculation of Repricing Factor'!#REF!</definedName>
    <definedName name="Lines">#REF!</definedName>
    <definedName name="lu">#REF!</definedName>
    <definedName name="Lump_Sum_Limit">#REF!</definedName>
    <definedName name="Lump_sum_Pri_DD_rate" localSheetId="3">'[3]De Delegation'!$V$24</definedName>
    <definedName name="Lump_sum_Pri_DD_rate">'[4]De Delegation'!$V$24</definedName>
    <definedName name="Lump_sum_Sec_DD_rate" localSheetId="3">'[3]De Delegation'!$W$24</definedName>
    <definedName name="Lump_sum_Sec_DD_rate">'[4]De Delegation'!$W$24</definedName>
    <definedName name="Lump_Sum_total" localSheetId="3">'[26]New ISB'!$AC$5</definedName>
    <definedName name="Lump_Sum_total">'[4]New ISB'!$AC$5</definedName>
    <definedName name="LumpSum">#REF!</definedName>
    <definedName name="LYPupils" localSheetId="3">[46]MFGreport!#REF!</definedName>
    <definedName name="LYPupils">[47]MFGreport!#REF!</definedName>
    <definedName name="manpayinc.1" localSheetId="3">'[30]Inputs for SWGE Forecasting'!#REF!</definedName>
    <definedName name="manpayinc.1">'[31]Inputs for SWGE Forecasting'!#REF!</definedName>
    <definedName name="md_2">#REF!</definedName>
    <definedName name="MD_3">#REF!</definedName>
    <definedName name="MDProw">#REF!</definedName>
    <definedName name="MDrow">#REF!</definedName>
    <definedName name="mdsrow">#REF!</definedName>
    <definedName name="MEALS">#REF!</definedName>
    <definedName name="meals.admin.costs">#REF!</definedName>
    <definedName name="meals.income">#REF!</definedName>
    <definedName name="meals.kitchen.costs">#REF!</definedName>
    <definedName name="meals.PRC.proportion" localSheetId="3">'[30]Other Forecasting'!#REF!</definedName>
    <definedName name="meals.PRC.proportion">'[31]Other Forecasting'!#REF!</definedName>
    <definedName name="meals.subtotal">#REF!</definedName>
    <definedName name="meals.variable.nonpay">#REF!</definedName>
    <definedName name="mealsprcprop" localSheetId="3">'[30]Other Forecasting'!#REF!</definedName>
    <definedName name="mealsprcprop">'[31]Other Forecasting'!#REF!</definedName>
    <definedName name="mealsprctotal">#REF!</definedName>
    <definedName name="MFG">#REF!</definedName>
    <definedName name="MFG_Total" localSheetId="3">'[26]New ISB'!$BB$5</definedName>
    <definedName name="MFG_Total">'[4]New ISB'!$BB$5</definedName>
    <definedName name="Mid_distance_threshold" localSheetId="3">[3]Proforma!$D$42</definedName>
    <definedName name="Mid_distance_threshold">[4]Proforma!$D$42</definedName>
    <definedName name="Mid_PupilNo_threshold" localSheetId="3">[3]Proforma!$G$42</definedName>
    <definedName name="Mid_PupilNo_threshold">[48]Proforma!$G$42</definedName>
    <definedName name="MLD_Alt" localSheetId="3">[14]Classifications!$O$20</definedName>
    <definedName name="MLD_Alt">[15]Classifications!$O$20</definedName>
    <definedName name="Mobility_Pri" localSheetId="3">[3]Proforma!$E$27</definedName>
    <definedName name="Mobility_Pri">[4]Proforma!$E$27</definedName>
    <definedName name="Mobility_Pri_DD_Rate" localSheetId="3">'[3]De Delegation'!$V$23</definedName>
    <definedName name="Mobility_Pri_DD_Rate">'[4]De Delegation'!$V$23</definedName>
    <definedName name="Mobility_Sec" localSheetId="3">[3]Proforma!$F$27</definedName>
    <definedName name="Mobility_Sec">[4]Proforma!$F$27</definedName>
    <definedName name="Mobility_Sec_DD_Rate" localSheetId="3">'[3]De Delegation'!$W$23</definedName>
    <definedName name="Mobility_Sec_DD_Rate">'[4]De Delegation'!$W$23</definedName>
    <definedName name="month" localSheetId="3">'[28]New Report'!$J$4</definedName>
    <definedName name="month">'[29]New Report'!$J$4</definedName>
    <definedName name="MP">#REF!</definedName>
    <definedName name="MP_Rows">#REF!</definedName>
    <definedName name="MS_Rows">#REF!</definedName>
    <definedName name="msg">#REF!</definedName>
    <definedName name="MSI_Alt" localSheetId="3">[14]Classifications!$O$37</definedName>
    <definedName name="MSI_Alt">[15]Classifications!$O$37</definedName>
    <definedName name="names">#REF!</definedName>
    <definedName name="ND_Headers">#REF!</definedName>
    <definedName name="NDEP" localSheetId="3">[49]ISB!#REF!</definedName>
    <definedName name="NDEP">[50]ISB!#REF!</definedName>
    <definedName name="neff">#REF!</definedName>
    <definedName name="new.second.PRC" localSheetId="3">'[30]Secondary Forecasting'!#REF!</definedName>
    <definedName name="new.second.PRC">'[31]Secondary Forecasting'!#REF!</definedName>
    <definedName name="NewCol_1">#REF!</definedName>
    <definedName name="newcol_10">#REF!</definedName>
    <definedName name="newcol_11">#REF!</definedName>
    <definedName name="newcol_12">#REF!</definedName>
    <definedName name="newcol_13">#REF!</definedName>
    <definedName name="newcol_14">#REF!</definedName>
    <definedName name="newcol_15">#REF!</definedName>
    <definedName name="newcol_16">#REF!</definedName>
    <definedName name="newcol_17">#REF!</definedName>
    <definedName name="newcol_2">#REF!</definedName>
    <definedName name="newcol_20">#REF!</definedName>
    <definedName name="newcol_3">#REF!</definedName>
    <definedName name="newcol_4">#REF!</definedName>
    <definedName name="newcol_5">#REF!</definedName>
    <definedName name="newcol_6">#REF!</definedName>
    <definedName name="newcol_7">#REF!</definedName>
    <definedName name="newcol_8">#REF!</definedName>
    <definedName name="newcol_9">#REF!</definedName>
    <definedName name="NewSheet_Nursery">#REF!</definedName>
    <definedName name="NewSheet_Primary">#REF!</definedName>
    <definedName name="Newsheet_PriMiddle">#REF!</definedName>
    <definedName name="NewSheet_SecMiddle">#REF!</definedName>
    <definedName name="NewSheet_Secondary">#REF!</definedName>
    <definedName name="NewSheet_Special">#REF!</definedName>
    <definedName name="NewSheetNursery">#REF!</definedName>
    <definedName name="non_nurse">#REF!</definedName>
    <definedName name="non_prim">#REF!,#REF!</definedName>
    <definedName name="non_sec">#REF!,#REF!</definedName>
    <definedName name="non_spe">#REF!,#REF!</definedName>
    <definedName name="Nonable2_3">#REF!</definedName>
    <definedName name="nonpay.costs">#REF!</definedName>
    <definedName name="nonpay.reprice.sum" localSheetId="3">'[30]Calculation of Repricing Factor'!$B$349:$G$352</definedName>
    <definedName name="nonpay.reprice.sum">'[31]Calculation of Repricing Factor'!$B$349:$G$352</definedName>
    <definedName name="nontable2">#REF!</definedName>
    <definedName name="NonTable2_1">#REF!</definedName>
    <definedName name="NonTable2_2">#REF!</definedName>
    <definedName name="NonTable2_3">#REF!</definedName>
    <definedName name="NonTable2_4">#REF!</definedName>
    <definedName name="NonTable2Rows">#REF!</definedName>
    <definedName name="NOR_TYPE">#REF!</definedName>
    <definedName name="North" localSheetId="3">'[20]Qtab output'!$B$42,'[20]Qtab output'!$B$77,'[20]Qtab output'!$B$80,'[20]Qtab output'!$B$100,'[20]Qtab output'!$B$106,'[20]Qtab output'!$B$25,'[20]Qtab output'!$B$30,'[20]Qtab output'!$B$36,'[20]Qtab output'!$B$83</definedName>
    <definedName name="North">'[21]Qtab output'!$B$42,'[21]Qtab output'!$B$77,'[21]Qtab output'!$B$80,'[21]Qtab output'!$B$100,'[21]Qtab output'!$B$106,'[21]Qtab output'!$B$25,'[21]Qtab output'!$B$30,'[21]Qtab output'!$B$36,'[21]Qtab output'!$B$83</definedName>
    <definedName name="Northwest" localSheetId="3">'[20]Qtab output'!$B$66,'[20]Qtab output'!$B$102,'[20]Qtab output'!$B$94,'[20]Qtab output'!$B$121,'[20]Qtab output'!$B$13,'[20]Qtab output'!$B$18,'[20]Qtab output'!$B$73:$B$74,'[20]Qtab output'!$B$85,'[20]Qtab output'!$B$90,'[20]Qtab output'!$B$92,'[20]Qtab output'!$B$104</definedName>
    <definedName name="Northwest">'[21]Qtab output'!$B$66,'[21]Qtab output'!$B$102,'[21]Qtab output'!$B$94,'[21]Qtab output'!$B$121,'[21]Qtab output'!$B$13,'[21]Qtab output'!$B$18,'[21]Qtab output'!$B$73:$B$74,'[21]Qtab output'!$B$85,'[21]Qtab output'!$B$90,'[21]Qtab output'!$B$92,'[21]Qtab output'!$B$104</definedName>
    <definedName name="Notional_SEN_AWPU_KS3" localSheetId="3">[3]Proforma!$L$12</definedName>
    <definedName name="Notional_SEN_AWPU_KS3">[4]Proforma!$L$12</definedName>
    <definedName name="Notional_SEN_AWPU_KS4" localSheetId="3">[3]Proforma!$L$13</definedName>
    <definedName name="Notional_SEN_AWPU_KS4">[4]Proforma!$L$13</definedName>
    <definedName name="Notional_SEN_AWPU_Pri" localSheetId="3">[3]Proforma!$L$11</definedName>
    <definedName name="Notional_SEN_AWPU_Pri">[4]Proforma!$L$11</definedName>
    <definedName name="Notional_SEN_EAL_Pri" localSheetId="3">[3]Proforma!$L$25</definedName>
    <definedName name="Notional_SEN_EAL_Pri">[4]Proforma!$L$25</definedName>
    <definedName name="Notional_SEN_EAL_Sec" localSheetId="3">[3]Proforma!$M$26</definedName>
    <definedName name="Notional_SEN_EAL_Sec">[4]Proforma!$M$26</definedName>
    <definedName name="Notional_SEN_ExCir2" localSheetId="3">[3]Proforma!$L$52</definedName>
    <definedName name="Notional_SEN_ExCir2">[4]Proforma!$L$51</definedName>
    <definedName name="Notional_SEN_ExCir3" localSheetId="3">[3]Proforma!$L$53</definedName>
    <definedName name="Notional_SEN_ExCir3">[4]Proforma!$L$52</definedName>
    <definedName name="Notional_SEN_ExCir4" localSheetId="3">[3]Proforma!$L$54</definedName>
    <definedName name="Notional_SEN_ExCir4">[4]Proforma!$L$53</definedName>
    <definedName name="Notional_SEN_ExCir5" localSheetId="3">[3]Proforma!$L$55</definedName>
    <definedName name="Notional_SEN_ExCir5">[4]Proforma!$L$54</definedName>
    <definedName name="Notional_SEN_ExCir6" localSheetId="3">[3]Proforma!$L$56</definedName>
    <definedName name="Notional_SEN_ExCir6">[4]Proforma!$L$55</definedName>
    <definedName name="Notional_SEN_FSM_Pri" localSheetId="3">[3]Proforma!$L$15</definedName>
    <definedName name="Notional_SEN_FSM_Pri">[4]Proforma!$L$15</definedName>
    <definedName name="Notional_SEN_FSM_Sec" localSheetId="3">[3]Proforma!$M$16</definedName>
    <definedName name="Notional_SEN_FSM_Sec">[4]Proforma!$M$16</definedName>
    <definedName name="Notional_SEN_IDACI_B1_Pri" localSheetId="3">[3]Proforma!$L$17</definedName>
    <definedName name="Notional_SEN_IDACI_B1_Pri">[4]Proforma!$L$17</definedName>
    <definedName name="Notional_SEN_IDACI_B1_Sec" localSheetId="3">[3]Proforma!$M$17</definedName>
    <definedName name="Notional_SEN_IDACI_B1_Sec">[4]Proforma!$M$17</definedName>
    <definedName name="Notional_SEN_IDACI_B2_Pri" localSheetId="3">[3]Proforma!$L$18</definedName>
    <definedName name="Notional_SEN_IDACI_B2_Pri">[4]Proforma!$L$18</definedName>
    <definedName name="Notional_SEN_IDACI_B2_Sec" localSheetId="3">[3]Proforma!$M$18</definedName>
    <definedName name="Notional_SEN_IDACI_B2_Sec">[4]Proforma!$M$18</definedName>
    <definedName name="Notional_SEN_IDACI_B3_Pri" localSheetId="3">[3]Proforma!$L$19</definedName>
    <definedName name="Notional_SEN_IDACI_B3_Pri">[4]Proforma!$L$19</definedName>
    <definedName name="Notional_SEN_IDACI_B3_Sec" localSheetId="3">[3]Proforma!$M$19</definedName>
    <definedName name="Notional_SEN_IDACI_B3_Sec">[4]Proforma!$M$19</definedName>
    <definedName name="Notional_SEN_IDACI_B4_Pri" localSheetId="3">[3]Proforma!$L$20</definedName>
    <definedName name="Notional_SEN_IDACI_B4_Pri">[4]Proforma!$L$20</definedName>
    <definedName name="Notional_SEN_IDACI_B4_Sec" localSheetId="3">[3]Proforma!$M$20</definedName>
    <definedName name="Notional_SEN_IDACI_B4_Sec">[4]Proforma!$M$20</definedName>
    <definedName name="Notional_SEN_IDACI_B5_Pri" localSheetId="3">[3]Proforma!$L$21</definedName>
    <definedName name="Notional_SEN_IDACI_B5_Pri">[4]Proforma!$L$21</definedName>
    <definedName name="Notional_SEN_IDACI_B5_Sec" localSheetId="3">[3]Proforma!$M$21</definedName>
    <definedName name="Notional_SEN_IDACI_B5_Sec">[4]Proforma!$M$21</definedName>
    <definedName name="Notional_SEN_IDACI_B6_Pri" localSheetId="3">[3]Proforma!$L$22</definedName>
    <definedName name="Notional_SEN_IDACI_B6_Pri">[4]Proforma!$L$22</definedName>
    <definedName name="Notional_SEN_IDACI_B6_Sec" localSheetId="3">[3]Proforma!$M$22</definedName>
    <definedName name="Notional_SEN_IDACI_B6_Sec">[4]Proforma!$M$22</definedName>
    <definedName name="Notional_SEN_LAC" localSheetId="3">[3]Proforma!$L$24</definedName>
    <definedName name="Notional_SEN_LAC">[4]Proforma!$L$24</definedName>
    <definedName name="Notional_SEN_LCHI_Pri" localSheetId="3">[3]Proforma!$L$29</definedName>
    <definedName name="Notional_SEN_LCHI_Pri">[4]Proforma!$L$29</definedName>
    <definedName name="Notional_SEN_LCHI_Sec" localSheetId="3">[3]Proforma!$M$31</definedName>
    <definedName name="Notional_SEN_LCHI_Sec">[4]Proforma!$M$31</definedName>
    <definedName name="Notional_SEN_Lump_sum_Pri" localSheetId="3">[3]Proforma!$L$37</definedName>
    <definedName name="Notional_SEN_Lump_sum_Pri">[4]Proforma!$L$37</definedName>
    <definedName name="Notional_SEN_Lump_sum_Sec" localSheetId="3">[3]Proforma!$M$37</definedName>
    <definedName name="Notional_SEN_Lump_sum_Sec">[4]Proforma!$M$37</definedName>
    <definedName name="Notional_SEN_Mobility_Pri" localSheetId="3">[3]Proforma!$L$27</definedName>
    <definedName name="Notional_SEN_Mobility_Pri">[4]Proforma!$L$27</definedName>
    <definedName name="Notional_SEN_Mobility_Sec" localSheetId="3">[3]Proforma!$M$27</definedName>
    <definedName name="Notional_SEN_Mobility_Sec">[4]Proforma!$M$27</definedName>
    <definedName name="Notional_SEN_PFI" localSheetId="3">[3]Proforma!$L$47</definedName>
    <definedName name="Notional_SEN_PFI">[4]Proforma!$L$46</definedName>
    <definedName name="Notional_SEN_Rates" localSheetId="3">[3]Proforma!$L$46</definedName>
    <definedName name="Notional_SEN_Rates">[4]Proforma!$L$45</definedName>
    <definedName name="Notional_SEN_SixthForm" localSheetId="3">[3]Proforma!$L$48</definedName>
    <definedName name="Notional_SEN_SixthForm">[4]Proforma!$L$47</definedName>
    <definedName name="Notional_SEN_Sparsity_Pri" localSheetId="3">[3]Proforma!$L$38</definedName>
    <definedName name="Notional_SEN_Sparsity_Pri">[4]Proforma!$L$38</definedName>
    <definedName name="Notional_SEN_Sparsity_Sec" localSheetId="3">[3]Proforma!$M$38</definedName>
    <definedName name="Notional_SEN_Sparsity_Sec">[4]Proforma!$M$38</definedName>
    <definedName name="Notional_SEN_Split_sites" localSheetId="3">[3]Proforma!$L$45</definedName>
    <definedName name="Notional_SEN_Split_sites">[4]Proforma!$L$44</definedName>
    <definedName name="nrecol_15">#REF!</definedName>
    <definedName name="Nrow">#REF!</definedName>
    <definedName name="NS_Rows">#REF!</definedName>
    <definedName name="NSEN" localSheetId="3">[49]ISB!#REF!</definedName>
    <definedName name="NSEN">[50]ISB!#REF!</definedName>
    <definedName name="nurcol2">#REF!</definedName>
    <definedName name="NurCols">#REF!</definedName>
    <definedName name="nurs.classes.income">#REF!</definedName>
    <definedName name="nurs.classes.julypay">#REF!</definedName>
    <definedName name="nurs.classes.netexpend">#REF!</definedName>
    <definedName name="nurs.classes.novpay">#REF!</definedName>
    <definedName name="nurs.classes.othercosts">#REF!</definedName>
    <definedName name="nurs.classes.teaching">#REF!</definedName>
    <definedName name="nurs.pups.income">#REF!</definedName>
    <definedName name="nurs.pups.julypay">#REF!</definedName>
    <definedName name="nurs.pups.netexpend">#REF!</definedName>
    <definedName name="nurs.pups.novpay">#REF!</definedName>
    <definedName name="nurs.pups.othercosts">#REF!</definedName>
    <definedName name="nurs.pups.teaching">#REF!</definedName>
    <definedName name="nursclas.pups" localSheetId="3">'[30]Inputs for SWGE Forecasting'!$B$144:$H$144</definedName>
    <definedName name="nursclas.pups">'[31]Inputs for SWGE Forecasting'!$B$144:$H$144</definedName>
    <definedName name="nursclass.wts" localSheetId="3">'[30]Inputs for SWGE Forecasting'!$C$152:$C$157</definedName>
    <definedName name="nursclass.wts">'[31]Inputs for SWGE Forecasting'!$C$152:$C$157</definedName>
    <definedName name="nurse_rows">#REF!</definedName>
    <definedName name="nursery">#REF!,#REF!,#REF!,#REF!,#REF!,#REF!,#REF!,#REF!,#REF!,#REF!,#REF!</definedName>
    <definedName name="nurspups.wts" localSheetId="3">'[30]Inputs for SWGE Forecasting'!$B$152:$B$157</definedName>
    <definedName name="nurspups.wts">'[31]Inputs for SWGE Forecasting'!$B$152:$B$157</definedName>
    <definedName name="OESR">#REF!</definedName>
    <definedName name="OESR.admin.costs">#REF!</definedName>
    <definedName name="OESR.manual.costs">#REF!</definedName>
    <definedName name="OESR.nonpay.costs">#REF!</definedName>
    <definedName name="OESR.otherstaff.costs">#REF!</definedName>
    <definedName name="OESR.PRC.proportion" localSheetId="3">'[30]Other Forecasting'!#REF!</definedName>
    <definedName name="OESR.PRC.proportion">'[31]Other Forecasting'!#REF!</definedName>
    <definedName name="OESR.teachers.pay">#REF!</definedName>
    <definedName name="OESRprcprop" localSheetId="3">'[30]Other Forecasting'!#REF!</definedName>
    <definedName name="OESRprcprop">'[31]Other Forecasting'!#REF!</definedName>
    <definedName name="OESRprctotal">#REF!</definedName>
    <definedName name="ofsted" localSheetId="3">'[32]Other Forecasting'!#REF!</definedName>
    <definedName name="ofsted">'[33]Other Forecasting'!#REF!</definedName>
    <definedName name="old.second.PRC" localSheetId="3">'[30]Secondary Forecasting'!#REF!</definedName>
    <definedName name="old.second.PRC">'[31]Secondary Forecasting'!#REF!</definedName>
    <definedName name="OLDLAESTAB" localSheetId="3">[27]Home!$F$5</definedName>
    <definedName name="OLDLAESTAB">[36]Home!$F$5</definedName>
    <definedName name="openclose">#REF!</definedName>
    <definedName name="OthColEnd">#REF!</definedName>
    <definedName name="OthColStart">#REF!</definedName>
    <definedName name="other.income">#REF!</definedName>
    <definedName name="Other.nonpay.cost" localSheetId="3">'[37]Split Under Fives from Primary'!#REF!</definedName>
    <definedName name="Other.nonpay.cost">'[38]Split Under Fives from Primary'!#REF!</definedName>
    <definedName name="OTHER_TRANSPORT">#REF!</definedName>
    <definedName name="OtherCols">#REF!</definedName>
    <definedName name="otherprcprop" localSheetId="3">'[32]Inputs for SWGE Forecasting'!#REF!</definedName>
    <definedName name="otherprcprop">'[33]Inputs for SWGE Forecasting'!#REF!</definedName>
    <definedName name="otheru5.income">#REF!</definedName>
    <definedName name="otheru5.julypay">#REF!</definedName>
    <definedName name="otheru5.netexpend">#REF!</definedName>
    <definedName name="otheru5.novpay">#REF!</definedName>
    <definedName name="otheru5.othercosts">#REF!</definedName>
    <definedName name="otheru5.pups" localSheetId="3">'[30]Inputs for SWGE Forecasting'!$B$145:$H$145</definedName>
    <definedName name="otheru5.pups">'[31]Inputs for SWGE Forecasting'!$B$145:$H$145</definedName>
    <definedName name="otheru5.teaching">#REF!</definedName>
    <definedName name="OthSE" localSheetId="3">'[20]Qtab output'!$B$9:$B$10,'[20]Qtab output'!$B$17,'[20]Qtab output'!$B$39,'[20]Qtab output'!$B$41,'[20]Qtab output'!$B$49,'[20]Qtab output'!$B$54,'[20]Qtab output'!$B$59,'[20]Qtab output'!$B$63,'[20]Qtab output'!$B$86,'[20]Qtab output'!$B$107,'[20]Qtab output'!$B$118</definedName>
    <definedName name="OthSE">'[21]Qtab output'!$B$9:$B$10,'[21]Qtab output'!$B$17,'[21]Qtab output'!$B$39,'[21]Qtab output'!$B$41,'[21]Qtab output'!$B$49,'[21]Qtab output'!$B$54,'[21]Qtab output'!$B$59,'[21]Qtab output'!$B$63,'[21]Qtab output'!$B$86,'[21]Qtab output'!$B$107,'[21]Qtab output'!$B$118</definedName>
    <definedName name="P_P_POP">#REF!</definedName>
    <definedName name="PD_Alt" localSheetId="3">[14]Classifications!$O$38</definedName>
    <definedName name="PD_Alt">[15]Classifications!$O$38</definedName>
    <definedName name="PDS_A_1">[18]Control!$D$93</definedName>
    <definedName name="PDS_B_1">[18]Control!$D$94</definedName>
    <definedName name="PDS_C_1">[18]Control!$D$95</definedName>
    <definedName name="PDS_D_1">[18]Control!$D$96</definedName>
    <definedName name="PDS_LocationFactor_1">[18]Control!$D$97</definedName>
    <definedName name="PDS_Measure_1">[18]Control!$D$104</definedName>
    <definedName name="PDS_Method_1">[18]Control!$D$105</definedName>
    <definedName name="PDS_PP_Limit_1">[18]Control!$D$102</definedName>
    <definedName name="PDS_PP_Weights">[18]Control!$D$103</definedName>
    <definedName name="PDS_Q_1">[18]Control!$D$56</definedName>
    <definedName name="PDS_Summ_Type" localSheetId="3">#REF!</definedName>
    <definedName name="PDS_Summ_Type">#REF!</definedName>
    <definedName name="PDS_WeightSpecial_1">[18]Control!$D$98</definedName>
    <definedName name="PDS_WeightVA_1">[18]Control!$D$99</definedName>
    <definedName name="Pension_Repricing_Factor" localSheetId="3">'[32]Inputs for SWGE Forecasting'!#REF!</definedName>
    <definedName name="Pension_Repricing_Factor">'[33]Inputs for SWGE Forecasting'!#REF!</definedName>
    <definedName name="pep_e">'[25]Planning, Housing &amp; Regen(cld)'!#REF!</definedName>
    <definedName name="pep_fye">'[25]Planning, Housing &amp; Regen(cld)'!#REF!</definedName>
    <definedName name="pep_ri">'[25]Planning, Housing &amp; Regen(cld)'!#REF!</definedName>
    <definedName name="PFI_Total" localSheetId="3">'[26]New ISB'!$AH$5</definedName>
    <definedName name="PFI_Total">'[4]New ISB'!$AH$5</definedName>
    <definedName name="Phase_Weight_P16">[18]Control!$G$22</definedName>
    <definedName name="Phase_Weight_P16_Br">[18]Control!$I$22</definedName>
    <definedName name="Phase_Weight_Pr">[18]Control!$G$19</definedName>
    <definedName name="Phase_Weight_Pr_B">[18]Control!$I$19</definedName>
    <definedName name="Phase_Weight_Sec">[18]Control!$G$20</definedName>
    <definedName name="Phase_Weight_Sec_Br">[18]Control!$I$20</definedName>
    <definedName name="Phase_Weight_Sp">[18]Control!$G$21</definedName>
    <definedName name="Phase_Weight_Sp_Br">[18]Control!$I$21</definedName>
    <definedName name="PhaseTot">#REF!,#REF!,#REF!,#REF!</definedName>
    <definedName name="PhaseTot_1">#REF!</definedName>
    <definedName name="PhaseTot_2">#REF!</definedName>
    <definedName name="PhaseTot_3">#REF!</definedName>
    <definedName name="PhaseTot_4">#REF!</definedName>
    <definedName name="plus5.income">#REF!</definedName>
    <definedName name="plus5.julypay">#REF!</definedName>
    <definedName name="plus5.netexpend">#REF!</definedName>
    <definedName name="plus5.novpay">#REF!</definedName>
    <definedName name="plus5.othercosts">#REF!</definedName>
    <definedName name="plus5.pups" localSheetId="3">'[30]Inputs for SWGE Forecasting'!$B$147:$H$147</definedName>
    <definedName name="plus5.pups">'[31]Inputs for SWGE Forecasting'!$B$147:$H$147</definedName>
    <definedName name="plus5.teaching">#REF!</definedName>
    <definedName name="PMDTot">#REF!</definedName>
    <definedName name="PMLD_Alt" localSheetId="3">[14]Classifications!$O$22</definedName>
    <definedName name="PMLD_Alt">[15]Classifications!$O$22</definedName>
    <definedName name="pmrow">#REF!</definedName>
    <definedName name="Post_16">#REF!</definedName>
    <definedName name="PP_LocationFactor_1">[18]Control!$D$87</definedName>
    <definedName name="PP_LS_1">[18]Control!$D$85</definedName>
    <definedName name="PP_PhaseWeight_1">[18]Control!$D$86</definedName>
    <definedName name="PP_Unit_1">[18]Control!$D$90</definedName>
    <definedName name="PPMDP">#REF!</definedName>
    <definedName name="PPMDS">#REF!</definedName>
    <definedName name="PPN">#REF!</definedName>
    <definedName name="PPP">#REF!</definedName>
    <definedName name="PPS">#REF!</definedName>
    <definedName name="PPSP">#REF!</definedName>
    <definedName name="PRC">#REF!</definedName>
    <definedName name="prc.prim" localSheetId="3">'[37]Split Under Fives from Primary'!#REF!</definedName>
    <definedName name="prc.prim">'[38]Split Under Fives from Primary'!#REF!</definedName>
    <definedName name="prc.sec" localSheetId="3">'[30]Secondary Forecasting'!#REF!</definedName>
    <definedName name="prc.sec">'[31]Secondary Forecasting'!#REF!</definedName>
    <definedName name="prcprop" localSheetId="3">'[30]Secondary Forecasting'!#REF!</definedName>
    <definedName name="prcprop">'[31]Secondary Forecasting'!#REF!</definedName>
    <definedName name="Pri_distance_threshold" localSheetId="3">[3]Proforma!$D$40</definedName>
    <definedName name="Pri_distance_threshold">[4]Proforma!$D$40</definedName>
    <definedName name="Pri_PupilNo_threshold" localSheetId="3">[3]Proforma!$G$40</definedName>
    <definedName name="Pri_PupilNo_threshold">[4]Proforma!$G$40</definedName>
    <definedName name="prim.average.sal" localSheetId="3">'[30]Inputs for SWGE Forecasting'!#REF!</definedName>
    <definedName name="prim.average.sal">'[31]Inputs for SWGE Forecasting'!#REF!</definedName>
    <definedName name="prim.bdg.index" localSheetId="3">'[37]Split Under Fives from Primary'!#REF!</definedName>
    <definedName name="prim.bdg.index">'[38]Split Under Fives from Primary'!#REF!</definedName>
    <definedName name="prim.enhancement" localSheetId="3">'[32]Inputs for SWGE Forecasting'!#REF!</definedName>
    <definedName name="prim.enhancement">'[33]Inputs for SWGE Forecasting'!#REF!</definedName>
    <definedName name="prim.entitlement" localSheetId="3">'[32]Inputs for SWGE Forecasting'!#REF!</definedName>
    <definedName name="prim.entitlement">'[33]Inputs for SWGE Forecasting'!#REF!</definedName>
    <definedName name="prim.mortality" localSheetId="3">'[32]Inputs for SWGE Forecasting'!#REF!</definedName>
    <definedName name="prim.mortality">'[33]Inputs for SWGE Forecasting'!#REF!</definedName>
    <definedName name="prim.net.expend" localSheetId="3">'[37]Split Under Fives from Primary'!#REF!</definedName>
    <definedName name="prim.net.expend">'[38]Split Under Fives from Primary'!#REF!</definedName>
    <definedName name="prim.nontea.adj" localSheetId="3">'[30]Inputs for SWGE Forecasting'!$C$135:$H$135</definedName>
    <definedName name="prim.nontea.adj">'[31]Inputs for SWGE Forecasting'!$C$135:$H$135</definedName>
    <definedName name="prim.prc.nos" localSheetId="3">'[32]Inputs for SWGE Forecasting'!#REF!</definedName>
    <definedName name="prim.prc.nos">'[33]Inputs for SWGE Forecasting'!#REF!</definedName>
    <definedName name="prim.redundancy" localSheetId="3">'[32]Inputs for SWGE Forecasting'!#REF!</definedName>
    <definedName name="prim.redundancy">'[33]Inputs for SWGE Forecasting'!#REF!</definedName>
    <definedName name="prim.reprice.ind" localSheetId="3">'[30]Calculation of Repricing Factor'!$K$240:$P$240</definedName>
    <definedName name="prim.reprice.ind">'[31]Calculation of Repricing Factor'!$K$240:$P$240</definedName>
    <definedName name="prim.salary.drift" localSheetId="3">'[37]Split Under Fives from Primary'!#REF!</definedName>
    <definedName name="prim.salary.drift">'[38]Split Under Fives from Primary'!#REF!</definedName>
    <definedName name="prim.sect.adj" localSheetId="3">'[30]Inputs for SWGE Forecasting'!#REF!</definedName>
    <definedName name="prim.sect.adj">'[31]Inputs for SWGE Forecasting'!#REF!</definedName>
    <definedName name="prim.subtotal" localSheetId="3">'[37]Split Under Fives from Primary'!#REF!</definedName>
    <definedName name="prim.subtotal">'[38]Split Under Fives from Primary'!#REF!</definedName>
    <definedName name="prim.total.retirees" localSheetId="3">'[32]Inputs for SWGE Forecasting'!#REF!</definedName>
    <definedName name="prim.total.retirees">'[33]Inputs for SWGE Forecasting'!#REF!</definedName>
    <definedName name="prim_rows">#REF!</definedName>
    <definedName name="primary">#REF!,#REF!,#REF!,#REF!,#REF!</definedName>
    <definedName name="primary.final.total" localSheetId="3">'[37]Split Under Fives from Primary'!#REF!</definedName>
    <definedName name="primary.final.total">'[38]Split Under Fives from Primary'!#REF!</definedName>
    <definedName name="primary.prc.costs" localSheetId="3">'[32]PRC Repricing Factor'!#REF!</definedName>
    <definedName name="primary.prc.costs">'[33]PRC Repricing Factor'!#REF!</definedName>
    <definedName name="primary.prc.index" localSheetId="3">'[32]PRC Repricing Factor'!#REF!</definedName>
    <definedName name="primary.prc.index">'[33]PRC Repricing Factor'!#REF!</definedName>
    <definedName name="Primary_Lump_sum" localSheetId="3">[3]Proforma!$F$37</definedName>
    <definedName name="Primary_Lump_sum">[4]Proforma!$F$37</definedName>
    <definedName name="Primary_new">#REF!</definedName>
    <definedName name="primaryprctotal" localSheetId="3">'[37]Split Under Fives from Primary'!#REF!</definedName>
    <definedName name="primaryprctotal">'[38]Split Under Fives from Primary'!#REF!</definedName>
    <definedName name="primbldg.in" localSheetId="3">'[30]Inputs for SWGE Forecasting'!$C$160:$H$160</definedName>
    <definedName name="primbldg.in">'[31]Inputs for SWGE Forecasting'!$C$160:$H$160</definedName>
    <definedName name="primbldg.out" localSheetId="3">'[30]Inputs for SWGE Forecasting'!$C$161:$H$161</definedName>
    <definedName name="primbldg.out">'[31]Inputs for SWGE Forecasting'!$C$161:$H$161</definedName>
    <definedName name="primPRC" localSheetId="3">'[30]Inputs for SWGE Forecasting'!#REF!</definedName>
    <definedName name="primPRC">'[31]Inputs for SWGE Forecasting'!#REF!</definedName>
    <definedName name="primteas" localSheetId="3">'[30]Inputs for SWGE Forecasting'!$B$139:$H$139</definedName>
    <definedName name="primteas">'[31]Inputs for SWGE Forecasting'!$B$139:$H$139</definedName>
    <definedName name="_xlnm.Print_Area" localSheetId="1">'All Schools'!$B$2:$Q$138</definedName>
    <definedName name="_xlnm.Print_Area" localSheetId="0">BudgetShare!$G$5:$V$63</definedName>
    <definedName name="_xlnm.Print_Titles" localSheetId="1">'All Schools'!$14:$17</definedName>
    <definedName name="proportion.PRC.second" localSheetId="3">'[30]Secondary Forecasting'!#REF!</definedName>
    <definedName name="proportion.PRC.second">'[31]Secondary Forecasting'!#REF!</definedName>
    <definedName name="Provider_List">'[51]Provider Listing'!$A$2:$A$411</definedName>
    <definedName name="Provider_Table">'[51]Provider Listing'!$A$2:$B$411</definedName>
    <definedName name="Prow">#REF!</definedName>
    <definedName name="PS_Rows">#REF!</definedName>
    <definedName name="PSBP2_Switch">[18]Control!$D$70</definedName>
    <definedName name="pup">#REF!</definedName>
    <definedName name="pupeq" localSheetId="3">'[23]Grant 1.2'!$K$5</definedName>
    <definedName name="pupeq">'[24]Grant 1.2'!$K$5</definedName>
    <definedName name="pupf" localSheetId="3">'[23]Grant 1.2'!$K$1</definedName>
    <definedName name="pupf">'[24]Grant 1.2'!$K$1</definedName>
    <definedName name="pupil.support.expend">#REF!</definedName>
    <definedName name="pupil.support.income">#REF!</definedName>
    <definedName name="Pupil_numbers">#REF!</definedName>
    <definedName name="PUPIL_SUPPORT">#REF!</definedName>
    <definedName name="Pupils">[46]MFGreport!#REF!</definedName>
    <definedName name="PupPre">#REF!</definedName>
    <definedName name="PVI">#REF!</definedName>
    <definedName name="Qdate" localSheetId="3">[14]data!$B$3</definedName>
    <definedName name="Qdate">[15]data!$B$3</definedName>
    <definedName name="qpupiltotal">#REF!</definedName>
    <definedName name="QShortname" localSheetId="3">[14]Submit!$F$18</definedName>
    <definedName name="QShortname">[15]Submit!$F$18</definedName>
    <definedName name="r_ri">'[25]Resources Fwd Plan'!#REF!</definedName>
    <definedName name="r_sd">#REF!</definedName>
    <definedName name="RATES">'[52]Total Exclus 2013-14'!$T$5:$Z$6</definedName>
    <definedName name="Rates_Total" localSheetId="3">'[26]New ISB'!$AG$5</definedName>
    <definedName name="Rates_Total">'[4]New ISB'!$AG$5</definedName>
    <definedName name="Reasons_list" localSheetId="3">'[3]Inputs &amp; Adjustments'!$BR$6:$BR$14</definedName>
    <definedName name="Reasons_list">'[4]Inputs &amp; Adjustments'!$BN$6:$BN$14</definedName>
    <definedName name="Rec_Up">#REF!</definedName>
    <definedName name="Reception_Uplift_YesNo" localSheetId="3">[3]Proforma!$E$9</definedName>
    <definedName name="Reception_Uplift_YesNo">[4]Proforma!$E$9</definedName>
    <definedName name="Reference">#REF!</definedName>
    <definedName name="Release" localSheetId="3">[19]Home!$H$11</definedName>
    <definedName name="Release">[53]Home!$H$11</definedName>
    <definedName name="REM" localSheetId="3">'[23]Grant 1.2'!$I$5</definedName>
    <definedName name="REM">'[24]Grant 1.2'!$I$5</definedName>
    <definedName name="rising5.income">#REF!</definedName>
    <definedName name="rising5.julypay">#REF!</definedName>
    <definedName name="rising5.netexpend">#REF!</definedName>
    <definedName name="rising5.novpay">#REF!</definedName>
    <definedName name="rising5.othercosts">#REF!</definedName>
    <definedName name="rising5.pups" localSheetId="3">'[30]Inputs for SWGE Forecasting'!$B$146:$H$146</definedName>
    <definedName name="rising5.pups">'[31]Inputs for SWGE Forecasting'!$B$146:$H$146</definedName>
    <definedName name="rising5.teaching">#REF!</definedName>
    <definedName name="risk_ass">#REF!</definedName>
    <definedName name="risk_cec">#REF!</definedName>
    <definedName name="risk_cexp">#REF!</definedName>
    <definedName name="risk_cs">#REF!</definedName>
    <definedName name="risk_et">#REF!</definedName>
    <definedName name="risk_gov">#REF!</definedName>
    <definedName name="risk_hra">#REF!</definedName>
    <definedName name="risk_hsg">#REF!</definedName>
    <definedName name="risk_pep">#REF!</definedName>
    <definedName name="risk_r">#REF!</definedName>
    <definedName name="risk_sd">#REF!</definedName>
    <definedName name="risk_speg">#REF!</definedName>
    <definedName name="RorTot_2">#REF!</definedName>
    <definedName name="RorTot1">#REF!</definedName>
    <definedName name="rownames">#REF!</definedName>
    <definedName name="RowTot">#REF!</definedName>
    <definedName name="RowTot_1">#REF!</definedName>
    <definedName name="RowTot_16">#REF!</definedName>
    <definedName name="RowTot_17">#REF!</definedName>
    <definedName name="RowTot_2">#REF!</definedName>
    <definedName name="RowTot_3">#REF!</definedName>
    <definedName name="RowTot_4">#REF!</definedName>
    <definedName name="RowTot_5">#REF!</definedName>
    <definedName name="RowTot_6">#REF!</definedName>
    <definedName name="SAP" localSheetId="3">'[19]HighNeeds Orig'!$A$15</definedName>
    <definedName name="SAP">'[53]HighNeeds Orig'!$A$15</definedName>
    <definedName name="Scale_factor">#REF!</definedName>
    <definedName name="Scaling_Factor" localSheetId="3">[3]Proforma!$G$62</definedName>
    <definedName name="Scaling_Factor">[4]Proforma!$G$61</definedName>
    <definedName name="Sch">[54]SchoolPupils!$E$13</definedName>
    <definedName name="Sch_type" localSheetId="3">[55]Rates!$A$4:$A$8</definedName>
    <definedName name="Sch_type">[56]Rates!$A$4:$A$8</definedName>
    <definedName name="School">[19]Home!$F$15</definedName>
    <definedName name="School_list" localSheetId="3">'[26]New ISB'!$C$6:$C$250</definedName>
    <definedName name="School_list">'[4]New ISB'!$C$6:$C$250</definedName>
    <definedName name="school_Note">#REF!</definedName>
    <definedName name="SCHOOL_TRANSPORT">#REF!</definedName>
    <definedName name="School_URN_ChartData">#REF!</definedName>
    <definedName name="School_URN_DD" localSheetId="3">'[10]G) De Delegation'!#REF!</definedName>
    <definedName name="School_URN_DD">'[11]G) De Delegation'!#REF!</definedName>
    <definedName name="School_URN_Factors" localSheetId="3">[57]Factors!$A$3:$A$109</definedName>
    <definedName name="School_URN_Factors">[58]Factors!$A$3:$A$109</definedName>
    <definedName name="School_URN_Input">#REF!</definedName>
    <definedName name="School_URN_NDShare" localSheetId="3">'[10]F) New Delegation Control'!#REF!</definedName>
    <definedName name="School_URN_NDShare">'[11]F) New Delegation Control'!#REF!</definedName>
    <definedName name="Schools">#REF!</definedName>
    <definedName name="Schoolsblock">[22]Schools!$C$11:$AZ$22</definedName>
    <definedName name="SchRow_Tot">#REF!</definedName>
    <definedName name="SchRowTot">#REF!</definedName>
    <definedName name="SchTypeList" localSheetId="3">[41]CodeSet!$C$1:$C$10</definedName>
    <definedName name="SchTypeList">[42]CodeSet!$C$1:$C$10</definedName>
    <definedName name="sd_e">#REF!</definedName>
    <definedName name="sd_fye">#REF!</definedName>
    <definedName name="sd_p">#REF!</definedName>
    <definedName name="sd_r">#REF!</definedName>
    <definedName name="sd_ri">#REF!</definedName>
    <definedName name="sdfye">#REF!</definedName>
    <definedName name="sec.average.sal" localSheetId="3">'[32]Inputs for SWGE Forecasting'!#REF!</definedName>
    <definedName name="sec.average.sal">'[33]Inputs for SWGE Forecasting'!#REF!</definedName>
    <definedName name="sec.enhancement" localSheetId="3">'[32]Inputs for SWGE Forecasting'!#REF!</definedName>
    <definedName name="sec.enhancement">'[33]Inputs for SWGE Forecasting'!#REF!</definedName>
    <definedName name="sec.entitlement" localSheetId="3">'[32]Inputs for SWGE Forecasting'!#REF!</definedName>
    <definedName name="sec.entitlement">'[33]Inputs for SWGE Forecasting'!#REF!</definedName>
    <definedName name="sec.mortality" localSheetId="3">'[32]Inputs for SWGE Forecasting'!#REF!</definedName>
    <definedName name="sec.mortality">'[33]Inputs for SWGE Forecasting'!#REF!</definedName>
    <definedName name="sec.other.nonpay">#REF!</definedName>
    <definedName name="SEC.PRC" localSheetId="3">'[30]Inputs for SWGE Forecasting'!#REF!</definedName>
    <definedName name="SEC.PRC">'[31]Inputs for SWGE Forecasting'!#REF!</definedName>
    <definedName name="sec.prc.nos" localSheetId="3">'[32]Inputs for SWGE Forecasting'!#REF!</definedName>
    <definedName name="sec.prc.nos">'[33]Inputs for SWGE Forecasting'!#REF!</definedName>
    <definedName name="sec.redundancy" localSheetId="3">'[32]Inputs for SWGE Forecasting'!#REF!</definedName>
    <definedName name="sec.redundancy">'[33]Inputs for SWGE Forecasting'!#REF!</definedName>
    <definedName name="sec.sect.adj" localSheetId="3">'[30]Inputs for SWGE Forecasting'!#REF!</definedName>
    <definedName name="sec.sect.adj">'[31]Inputs for SWGE Forecasting'!#REF!</definedName>
    <definedName name="sec.total.retirees" localSheetId="3">'[32]Inputs for SWGE Forecasting'!#REF!</definedName>
    <definedName name="sec.total.retirees">'[33]Inputs for SWGE Forecasting'!#REF!</definedName>
    <definedName name="Sec_distance_threshold" localSheetId="3">[3]Proforma!$D$41</definedName>
    <definedName name="Sec_distance_threshold">[4]Proforma!$D$41</definedName>
    <definedName name="Sec_PupilNo_threshold" localSheetId="3">[3]Proforma!$G$41</definedName>
    <definedName name="Sec_PupilNo_threshold">[4]Proforma!$G$41</definedName>
    <definedName name="sec_rows">#REF!</definedName>
    <definedName name="second.fees.cost">#REF!</definedName>
    <definedName name="second.subtotal">#REF!</definedName>
    <definedName name="secondary">#REF!,#REF!,#REF!</definedName>
    <definedName name="secondary.prc.costs" localSheetId="3">'[32]PRC Repricing Factor'!#REF!</definedName>
    <definedName name="secondary.prc.costs">'[33]PRC Repricing Factor'!#REF!</definedName>
    <definedName name="secondary.prc.index" localSheetId="3">'[32]PRC Repricing Factor'!#REF!</definedName>
    <definedName name="secondary.prc.index">'[33]PRC Repricing Factor'!#REF!</definedName>
    <definedName name="Secondary_Lump_Sum" localSheetId="3">[3]Proforma!$G$37</definedName>
    <definedName name="Secondary_Lump_Sum">[4]Proforma!$H$37</definedName>
    <definedName name="Secondary_new">#REF!</definedName>
    <definedName name="SEN_CC_Table" localSheetId="3">[39]Coding!$A$4:$B$17</definedName>
    <definedName name="SEN_CC_Table">[40]Coding!$A$4:$B$17</definedName>
    <definedName name="September" localSheetId="3">[16]TRANS!#REF!</definedName>
    <definedName name="September">[17]TRANS!#REF!</definedName>
    <definedName name="Setting">#REF!</definedName>
    <definedName name="sheet">#REF!</definedName>
    <definedName name="Sixth_Form_Total" localSheetId="3">'[26]New ISB'!$AI$5</definedName>
    <definedName name="Sixth_Form_Total">'[4]New ISB'!$AI$5</definedName>
    <definedName name="SIXTHFORM">#REF!</definedName>
    <definedName name="SLASC">#REF!</definedName>
    <definedName name="SLCN_Alt" localSheetId="3">[14]Classifications!$O$30</definedName>
    <definedName name="SLCN_Alt">[15]Classifications!$O$30</definedName>
    <definedName name="SLD_Alt" localSheetId="3">[14]Classifications!$O$21</definedName>
    <definedName name="SLD_Alt">[15]Classifications!$O$21</definedName>
    <definedName name="SMDTot">#REF!</definedName>
    <definedName name="smrow">#REF!</definedName>
    <definedName name="SP_Rows">#REF!</definedName>
    <definedName name="Sparsity_All_lump_sum" localSheetId="3">[3]Proforma!$I$38</definedName>
    <definedName name="Sparsity_All_lump_sum">[48]Proforma!$I$38</definedName>
    <definedName name="Sparsity_Mid_lump_sum" localSheetId="3">[3]Proforma!$H$38</definedName>
    <definedName name="Sparsity_Mid_lump_sum">[48]Proforma!$H$38</definedName>
    <definedName name="Sparsity_Pri_DD_percentage" localSheetId="3">'[3]De Delegation'!$V$26</definedName>
    <definedName name="Sparsity_Pri_DD_percentage">'[4]De Delegation'!$V$26</definedName>
    <definedName name="Sparsity_Pri_lump_sum" localSheetId="3">[3]Proforma!$F$38</definedName>
    <definedName name="Sparsity_Pri_lump_sum">[4]Proforma!$F$38</definedName>
    <definedName name="Sparsity_Sec_DD_percentage" localSheetId="3">'[3]De Delegation'!$W$26</definedName>
    <definedName name="Sparsity_Sec_DD_percentage">'[4]De Delegation'!$W$26</definedName>
    <definedName name="Sparsity_Sec_lump_sum" localSheetId="3">[3]Proforma!$G$38</definedName>
    <definedName name="Sparsity_Sec_lump_sum">[4]Proforma!$H$38</definedName>
    <definedName name="Sparsity_Total" localSheetId="3">'[26]New ISB'!$AD$5</definedName>
    <definedName name="Sparsity_Total">'[4]New ISB'!$AD$5</definedName>
    <definedName name="spe_rows">#REF!</definedName>
    <definedName name="spec.average.sal" localSheetId="3">'[32]Inputs for SWGE Forecasting'!#REF!</definedName>
    <definedName name="spec.average.sal">'[33]Inputs for SWGE Forecasting'!#REF!</definedName>
    <definedName name="spec.enhancement" localSheetId="3">'[32]Inputs for SWGE Forecasting'!#REF!</definedName>
    <definedName name="spec.enhancement">'[33]Inputs for SWGE Forecasting'!#REF!</definedName>
    <definedName name="spec.entitlement" localSheetId="3">'[32]Inputs for SWGE Forecasting'!#REF!</definedName>
    <definedName name="spec.entitlement">'[33]Inputs for SWGE Forecasting'!#REF!</definedName>
    <definedName name="spec.mortality" localSheetId="3">'[32]Inputs for SWGE Forecasting'!#REF!</definedName>
    <definedName name="spec.mortality">'[33]Inputs for SWGE Forecasting'!#REF!</definedName>
    <definedName name="spec.prc.nos" localSheetId="3">'[32]Inputs for SWGE Forecasting'!#REF!</definedName>
    <definedName name="spec.prc.nos">'[33]Inputs for SWGE Forecasting'!#REF!</definedName>
    <definedName name="spec.redundancy" localSheetId="3">'[32]Inputs for SWGE Forecasting'!#REF!</definedName>
    <definedName name="spec.redundancy">'[33]Inputs for SWGE Forecasting'!#REF!</definedName>
    <definedName name="spec.sect.adj" localSheetId="3">'[30]Inputs for SWGE Forecasting'!#REF!</definedName>
    <definedName name="spec.sect.adj">'[31]Inputs for SWGE Forecasting'!#REF!</definedName>
    <definedName name="spec.total.retirees" localSheetId="3">'[32]Inputs for SWGE Forecasting'!#REF!</definedName>
    <definedName name="spec.total.retirees">'[33]Inputs for SWGE Forecasting'!#REF!</definedName>
    <definedName name="spechide">#REF!</definedName>
    <definedName name="special">#REF!,#REF!</definedName>
    <definedName name="special.fees.cost">#REF!</definedName>
    <definedName name="special.income.tot">#REF!</definedName>
    <definedName name="special.net.expend">#REF!</definedName>
    <definedName name="special.other.nonpay">#REF!</definedName>
    <definedName name="special.prc.costs" localSheetId="3">'[32]PRC Repricing Factor'!#REF!</definedName>
    <definedName name="special.prc.costs">'[33]PRC Repricing Factor'!#REF!</definedName>
    <definedName name="special.prc.index" localSheetId="3">'[32]PRC Repricing Factor'!#REF!</definedName>
    <definedName name="special.prc.index">'[33]PRC Repricing Factor'!#REF!</definedName>
    <definedName name="special.subtotal">#REF!</definedName>
    <definedName name="SPECIAL_FACTOR" localSheetId="3">'[30]Statemented Adjustment Factor '!#REF!</definedName>
    <definedName name="SPECIAL_FACTOR">'[31]Statemented Adjustment Factor '!#REF!</definedName>
    <definedName name="speg_e">#REF!</definedName>
    <definedName name="speg_fye">#REF!</definedName>
    <definedName name="speg_p">#REF!</definedName>
    <definedName name="speg_r">#REF!</definedName>
    <definedName name="speg_ri">#REF!</definedName>
    <definedName name="SpLD_Alt" localSheetId="3">[14]Classifications!$O$19</definedName>
    <definedName name="SpLD_Alt">[15]Classifications!$O$19</definedName>
    <definedName name="Split_Sites_Total" localSheetId="3">'[26]New ISB'!$AF$5</definedName>
    <definedName name="Split_Sites_Total">'[4]New ISB'!$AF$5</definedName>
    <definedName name="SProw">#REF!</definedName>
    <definedName name="SPSS">#REF!</definedName>
    <definedName name="Srow">#REF!</definedName>
    <definedName name="SS_OPT">[18]Control!$F$40</definedName>
    <definedName name="SS_Rows">#REF!</definedName>
    <definedName name="SS_Value">[18]Control!$D$40</definedName>
    <definedName name="SSparWgt_LEA">'[59]03-04 Sparsity'!$G$4</definedName>
    <definedName name="SSparWgt_sch">'[59]03-04 Sparsity'!$E$4</definedName>
    <definedName name="Standard">#REF!</definedName>
    <definedName name="StartCol_7">#REF!</definedName>
    <definedName name="StartCol1">#REF!</definedName>
    <definedName name="StartCol10">#REF!</definedName>
    <definedName name="StartCol11">#REF!</definedName>
    <definedName name="StartCol12">#REF!</definedName>
    <definedName name="StartCol13">#REF!</definedName>
    <definedName name="StartCol14">#REF!</definedName>
    <definedName name="StartCol15">#REF!</definedName>
    <definedName name="StartCol16">#REF!</definedName>
    <definedName name="StartCol17">#REF!</definedName>
    <definedName name="StartCol18">#REF!</definedName>
    <definedName name="StartCol19">#REF!</definedName>
    <definedName name="StartCol2">#REF!</definedName>
    <definedName name="StartCol20">#REF!</definedName>
    <definedName name="StartCol3">#REF!</definedName>
    <definedName name="StartCol4">#REF!</definedName>
    <definedName name="StartCol5">#REF!</definedName>
    <definedName name="StartCol6">#REF!</definedName>
    <definedName name="StartCol7">#REF!</definedName>
    <definedName name="StartCol8">#REF!</definedName>
    <definedName name="StartCol9">#REF!</definedName>
    <definedName name="startdfes">#REF!</definedName>
    <definedName name="SUMMARY">#REF!</definedName>
    <definedName name="Swest" localSheetId="3">'[20]Qtab output'!$B$5,'[20]Qtab output'!$B$27,'[20]Qtab output'!$B$32,'[20]Qtab output'!$B$34,'[20]Qtab output'!$B$43,'[20]Qtab output'!$B$98,'[20]Qtab output'!$B$120</definedName>
    <definedName name="Swest">'[21]Qtab output'!$B$5,'[21]Qtab output'!$B$27,'[21]Qtab output'!$B$32,'[21]Qtab output'!$B$34,'[21]Qtab output'!$B$43,'[21]Qtab output'!$B$98,'[21]Qtab output'!$B$120</definedName>
    <definedName name="SWGE.years" localSheetId="3">'[30]Inputs for SWGE Forecasting'!$B$3:$H$3</definedName>
    <definedName name="SWGE.years">'[31]Inputs for SWGE Forecasting'!$B$3:$H$3</definedName>
    <definedName name="T_Specialist_Schools_Designated">#REF!</definedName>
    <definedName name="T1_School">#REF!</definedName>
    <definedName name="T1_School_HN">#REF!</definedName>
    <definedName name="T1_Transfer">#REF!</definedName>
    <definedName name="T1Used">'[34]Running info'!#REF!</definedName>
    <definedName name="T2_Notes_Check">#REF!</definedName>
    <definedName name="T4_School">#REF!</definedName>
    <definedName name="table">#REF!</definedName>
    <definedName name="Table_2">#REF!,#REF!,#REF!,#REF!,#REF!,#REF!,#REF!,#REF!,#REF!,#REF!,#REF!</definedName>
    <definedName name="Table2">#REF!,#REF!,#REF!,#REF!,#REF!,#REF!,#REF!</definedName>
    <definedName name="Table2_2">#REF!,#REF!,#REF!,#REF!,#REF!,#REF!,#REF!</definedName>
    <definedName name="Table2_3">#REF!,#REF!,#REF!,#REF!,#REF!,#REF!,#REF!</definedName>
    <definedName name="Table2_4">#REF!</definedName>
    <definedName name="Table2_5">#REF!,#REF!,#REF!,#REF!,#REF!,#REF!</definedName>
    <definedName name="Tapered_all_lump_sum" localSheetId="3">[3]Proforma!$K$43</definedName>
    <definedName name="Tapered_all_lump_sum">[48]Proforma!$K$43</definedName>
    <definedName name="Tapered_mid_lump_sum" localSheetId="3">[3]Proforma!$K$42</definedName>
    <definedName name="Tapered_mid_lump_sum">[48]Proforma!$K$42</definedName>
    <definedName name="Tapered_primary_lump_sum" localSheetId="3">[3]Proforma!$K$40</definedName>
    <definedName name="Tapered_primary_lump_sum">[4]Proforma!$K$40</definedName>
    <definedName name="Tapered_secondary_lump_sum" localSheetId="3">[3]Proforma!$K$41</definedName>
    <definedName name="Tapered_secondary_lump_sum">[4]Proforma!$K$41</definedName>
    <definedName name="TC.manual.costs">#REF!</definedName>
    <definedName name="TC.nonpay.costs">#REF!</definedName>
    <definedName name="tc.prc.proportion" localSheetId="3">'[30]Other Forecasting'!#REF!</definedName>
    <definedName name="tc.prc.proportion">'[31]Other Forecasting'!#REF!</definedName>
    <definedName name="TC.support.costs">#REF!</definedName>
    <definedName name="TC.teachers.pay">#REF!</definedName>
    <definedName name="TCtotalprc">#REF!</definedName>
    <definedName name="TE_Nursery">#REF!</definedName>
    <definedName name="TE_Primary">#REF!</definedName>
    <definedName name="TE_SecMiddle">#REF!</definedName>
    <definedName name="TE_Secondary">#REF!</definedName>
    <definedName name="TE_Special">#REF!</definedName>
    <definedName name="teach.reprice.sum" localSheetId="3">'[30]Calculation of Repricing Factor'!$B$348:$G$348</definedName>
    <definedName name="teach.reprice.sum">'[31]Calculation of Repricing Factor'!$B$348:$G$348</definedName>
    <definedName name="TEACHER_CENTRES">#REF!</definedName>
    <definedName name="Teacher_s_Salary_Repricing_Factor" localSheetId="3">'[32]Inputs for SWGE Forecasting'!#REF!</definedName>
    <definedName name="Teacher_s_Salary_Repricing_Factor">'[33]Inputs for SWGE Forecasting'!#REF!</definedName>
    <definedName name="teachpayinc.1" localSheetId="3">'[30]Inputs for SWGE Forecasting'!#REF!</definedName>
    <definedName name="teachpayinc.1">'[31]Inputs for SWGE Forecasting'!#REF!</definedName>
    <definedName name="TEST0">#REF!</definedName>
    <definedName name="TEST1">#REF!</definedName>
    <definedName name="TEST10">#REF!</definedName>
    <definedName name="TEST11">#REF!</definedName>
    <definedName name="TEST12">#REF!</definedName>
    <definedName name="TEST13">#REF!</definedName>
    <definedName name="TEST2" localSheetId="3">'[60]SAP Download'!#REF!</definedName>
    <definedName name="TEST2">'[61]SAP Download'!#REF!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 localSheetId="3">#REF!</definedName>
    <definedName name="TESTHKEY">#REF!</definedName>
    <definedName name="TESTKEYS">#REF!</definedName>
    <definedName name="TESTVKEY">#REF!</definedName>
    <definedName name="TopLEA" localSheetId="3">[62]Lookups!$B$3</definedName>
    <definedName name="TopLEA">[63]Lookups!$B$3</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TopRow_1">#REF!</definedName>
    <definedName name="TopRow_16">#REF!</definedName>
    <definedName name="TopRow_17">#REF!</definedName>
    <definedName name="TopRow_2">#REF!</definedName>
    <definedName name="TopRow_3">#REF!</definedName>
    <definedName name="TopRow_4">#REF!</definedName>
    <definedName name="TopRow_5">#REF!</definedName>
    <definedName name="TopRow_6">#REF!</definedName>
    <definedName name="TopRowPri">#REF!</definedName>
    <definedName name="tot.spec.recoupment">#REF!</definedName>
    <definedName name="tot_1">#REF!</definedName>
    <definedName name="tot_2">#REF!</definedName>
    <definedName name="tot_3">#REF!</definedName>
    <definedName name="tot_4">#REF!</definedName>
    <definedName name="tot_5">#REF!</definedName>
    <definedName name="tot_6">#REF!</definedName>
    <definedName name="total.PRC" localSheetId="3">'[30]Secondary Forecasting'!#REF!</definedName>
    <definedName name="total.PRC">'[31]Secondary Forecasting'!#REF!</definedName>
    <definedName name="Total_1314_Quantum">#REF!</definedName>
    <definedName name="Total_ACA_inflated_Ever6_Jan12_pupils">#REF!</definedName>
    <definedName name="Total_ACA_inflated_Jan12_pupils">#REF!</definedName>
    <definedName name="Total_DFC">'[64]DFC filter'!$D$11</definedName>
    <definedName name="Total_Ever6_Jan12_pupils">#REF!</definedName>
    <definedName name="Total_Inflated_pupil_numbers">#REF!</definedName>
    <definedName name="Total_Jan12_Inflated_pupils">#REF!</definedName>
    <definedName name="Total_Jan12_pupils">#REF!</definedName>
    <definedName name="Total_Notional_SEN" localSheetId="3">'[26]New ISB'!$AS$5</definedName>
    <definedName name="Total_Notional_SEN">'[4]New ISB'!$AS$5</definedName>
    <definedName name="Total_Primary_funding" localSheetId="3">'[26]New ISB'!$AU$5</definedName>
    <definedName name="Total_Primary_funding">'[4]New ISB'!$AU$5</definedName>
    <definedName name="Total_Secondary_Funding" localSheetId="3">'[26]New ISB'!$AV$5</definedName>
    <definedName name="Total_Secondary_Funding">'[4]New ISB'!$AV$5</definedName>
    <definedName name="TotalBudget_1">[18]Control!$D$38</definedName>
    <definedName name="TotalRow_1">#REF!</definedName>
    <definedName name="TotalRow_2">#REF!</definedName>
    <definedName name="TotalRow_3">#REF!</definedName>
    <definedName name="TotalRow_4">#REF!</definedName>
    <definedName name="TotalRow_5">#REF!</definedName>
    <definedName name="totalspecprc">#REF!</definedName>
    <definedName name="totprc" localSheetId="3">'[30]Special Forecasting'!#REF!</definedName>
    <definedName name="totprc">'[31]Special Forecasting'!#REF!</definedName>
    <definedName name="totprim.pups" localSheetId="3">'[30]Inputs for SWGE Forecasting'!$B$148:$H$148</definedName>
    <definedName name="totprim.pups">'[31]Inputs for SWGE Forecasting'!$B$148:$H$148</definedName>
    <definedName name="Transactions" localSheetId="3">[65]trans!$C$5639</definedName>
    <definedName name="Transactions">[66]trans!$C$5639</definedName>
    <definedName name="TRANSPORT" localSheetId="3">'[30]Other Forecasting'!#REF!</definedName>
    <definedName name="TRANSPORT">'[31]Other Forecasting'!#REF!</definedName>
    <definedName name="transport.5plus" localSheetId="3">'[37]Split Under Fives from Primary'!#REF!</definedName>
    <definedName name="transport.5plus">'[38]Split Under Fives from Primary'!#REF!</definedName>
    <definedName name="transport.nurs.classes" localSheetId="3">'[37]Split Under Fives from Primary'!#REF!</definedName>
    <definedName name="transport.nurs.classes">'[38]Split Under Fives from Primary'!#REF!</definedName>
    <definedName name="transport.nurs.pups" localSheetId="3">'[37]Split Under Fives from Primary'!#REF!</definedName>
    <definedName name="transport.nurs.pups">'[38]Split Under Fives from Primary'!#REF!</definedName>
    <definedName name="transport.otheru5" localSheetId="3">'[37]Split Under Fives from Primary'!#REF!</definedName>
    <definedName name="transport.otheru5">'[38]Split Under Fives from Primary'!#REF!</definedName>
    <definedName name="transport.rising5" localSheetId="3">'[37]Split Under Fives from Primary'!#REF!</definedName>
    <definedName name="transport.rising5">'[38]Split Under Fives from Primary'!#REF!</definedName>
    <definedName name="TS_Nursery">#REF!</definedName>
    <definedName name="TS_Primary">#REF!</definedName>
    <definedName name="TS_PriMiddle">#REF!</definedName>
    <definedName name="TS_SecMiddle">#REF!</definedName>
    <definedName name="TS_Secondary">#REF!</definedName>
    <definedName name="TS_Special">#REF!</definedName>
    <definedName name="TVEI" localSheetId="3">'[30]Inputs for SWGE Forecasting'!#REF!</definedName>
    <definedName name="TVEI">'[31]Inputs for SWGE Forecasting'!#REF!</definedName>
    <definedName name="TVEI.income" localSheetId="3">'[30]Secondary Forecasting'!#REF!</definedName>
    <definedName name="TVEI.income">'[31]Secondary Forecasting'!#REF!</definedName>
    <definedName name="unitvalues">#REF!</definedName>
    <definedName name="Upper">#REF!</definedName>
    <definedName name="URN">#REF!</definedName>
    <definedName name="VA_Weight">[18]Control!$I$26</definedName>
    <definedName name="Version" localSheetId="3">[67]MENU!$F$7</definedName>
    <definedName name="Version">[17]CFR!$AD$14</definedName>
    <definedName name="VI_Alt" localSheetId="3">[14]Classifications!$O$35</definedName>
    <definedName name="VI_Alt">[15]Classifications!$O$35</definedName>
    <definedName name="weekending" localSheetId="3">[68]weeks!$F$4:$G$62</definedName>
    <definedName name="weekending">[69]weeks!$F$4:$G$62</definedName>
    <definedName name="Wmidlands" localSheetId="3">'[20]Qtab output'!$B$12,'[20]Qtab output'!$B$28,'[20]Qtab output'!$B$35,'[20]Qtab output'!$B$93,'[20]Qtab output'!$B$113,'[20]Qtab output'!$B$122,'[20]Qtab output'!$B$53,'[20]Qtab output'!$B$96:$B$97,'[20]Qtab output'!$B$103,'[20]Qtab output'!$B$116</definedName>
    <definedName name="Wmidlands">'[21]Qtab output'!$B$12,'[21]Qtab output'!$B$28,'[21]Qtab output'!$B$35,'[21]Qtab output'!$B$93,'[21]Qtab output'!$B$113,'[21]Qtab output'!$B$122,'[21]Qtab output'!$B$53,'[21]Qtab output'!$B$96:$B$97,'[21]Qtab output'!$B$103,'[21]Qtab output'!$B$116</definedName>
    <definedName name="X_Label">#REF!</definedName>
    <definedName name="XAxis">#REF!</definedName>
    <definedName name="Y_Label">#REF!</definedName>
    <definedName name="YAxis">#REF!</definedName>
    <definedName name="Year" localSheetId="3">[14]data!$B$2</definedName>
    <definedName name="Year">[15]data!$B$2</definedName>
    <definedName name="Year_End" localSheetId="3">'[39]Holidays &amp; Term Dates'!$O$2</definedName>
    <definedName name="Year_End">'[40]Holidays &amp; Term Dates'!$O$2</definedName>
    <definedName name="Year_Start" localSheetId="3">'[39]Holidays &amp; Term Dates'!$M$2</definedName>
    <definedName name="Year_Start">'[40]Holidays &amp; Term Dates'!$M$2</definedName>
    <definedName name="YearBudget_1" localSheetId="3">[18]Control!#REF!</definedName>
    <definedName name="YearBudget_1">[18]Control!#REF!</definedName>
    <definedName name="Yorkshumb" localSheetId="3">'[20]Qtab output'!$B$8,'[20]Qtab output'!$B$33,'[20]Qtab output'!$B$91,'[20]Qtab output'!$B$95,'[20]Qtab output'!$B$14,'[20]Qtab output'!$B$19,'[20]Qtab output'!$B$65,'[20]Qtab output'!$B$69,'[20]Qtab output'!$B$112,'[20]Qtab output'!$B$57,'[20]Qtab output'!$B$81</definedName>
    <definedName name="Yorkshumb">'[21]Qtab output'!$B$8,'[21]Qtab output'!$B$33,'[21]Qtab output'!$B$91,'[21]Qtab output'!$B$95,'[21]Qtab output'!$B$14,'[21]Qtab output'!$B$19,'[21]Qtab output'!$B$65,'[21]Qtab output'!$B$69,'[21]Qtab output'!$B$112,'[21]Qtab output'!$B$57,'[21]Qtab output'!$B$81</definedName>
    <definedName name="YOUTH">#REF!</definedName>
    <definedName name="youth.manual.costs">#REF!</definedName>
    <definedName name="youth.net.expend">#REF!</definedName>
    <definedName name="youth.nonpay.costs">#REF!</definedName>
    <definedName name="youth.otherapril.costs">#REF!</definedName>
    <definedName name="youth.PRC" localSheetId="3">'[30]Other Forecasting'!#REF!</definedName>
    <definedName name="youth.PRC">'[31]Other Forecasting'!#REF!</definedName>
    <definedName name="youth.support.costs">#REF!</definedName>
    <definedName name="youth.teachers.pay">#REF!</definedName>
    <definedName name="youthtotalprc">#REF!</definedName>
    <definedName name="z">#REF!</definedName>
  </definedNames>
  <calcPr calcId="145621" calcOnSave="0"/>
</workbook>
</file>

<file path=xl/calcChain.xml><?xml version="1.0" encoding="utf-8"?>
<calcChain xmlns="http://schemas.openxmlformats.org/spreadsheetml/2006/main">
  <c r="AM166" i="5" l="1"/>
  <c r="AY115" i="5" l="1"/>
  <c r="AX131" i="5"/>
  <c r="AV21" i="5"/>
  <c r="AW21" i="5"/>
  <c r="AT22" i="5"/>
  <c r="AX22" i="5" s="1"/>
  <c r="AV22" i="5"/>
  <c r="AW22" i="5"/>
  <c r="AT23" i="5"/>
  <c r="AX23" i="5" s="1"/>
  <c r="AV23" i="5"/>
  <c r="AW23" i="5"/>
  <c r="AT24" i="5"/>
  <c r="AX24" i="5" s="1"/>
  <c r="AV24" i="5"/>
  <c r="AW24" i="5"/>
  <c r="AT25" i="5"/>
  <c r="AX25" i="5" s="1"/>
  <c r="AV25" i="5"/>
  <c r="AW25" i="5"/>
  <c r="AV26" i="5"/>
  <c r="AW26" i="5"/>
  <c r="AV27" i="5"/>
  <c r="AW27" i="5"/>
  <c r="AT28" i="5"/>
  <c r="AX28" i="5" s="1"/>
  <c r="AV28" i="5"/>
  <c r="AW28" i="5"/>
  <c r="AV29" i="5"/>
  <c r="AW29" i="5"/>
  <c r="AT30" i="5"/>
  <c r="AX30" i="5" s="1"/>
  <c r="AV30" i="5"/>
  <c r="AW30" i="5"/>
  <c r="AT31" i="5"/>
  <c r="AX31" i="5" s="1"/>
  <c r="AV31" i="5"/>
  <c r="AW31" i="5"/>
  <c r="AV32" i="5"/>
  <c r="AW32" i="5"/>
  <c r="AT33" i="5"/>
  <c r="AX33" i="5" s="1"/>
  <c r="AV33" i="5"/>
  <c r="AW33" i="5"/>
  <c r="AT34" i="5"/>
  <c r="AX34" i="5" s="1"/>
  <c r="AV34" i="5"/>
  <c r="AW34" i="5"/>
  <c r="AT35" i="5"/>
  <c r="AX35" i="5" s="1"/>
  <c r="AV35" i="5"/>
  <c r="AW35" i="5"/>
  <c r="AT36" i="5"/>
  <c r="AX36" i="5" s="1"/>
  <c r="AV36" i="5"/>
  <c r="AW36" i="5"/>
  <c r="AV37" i="5"/>
  <c r="AW37" i="5"/>
  <c r="AT38" i="5"/>
  <c r="AX38" i="5" s="1"/>
  <c r="AV38" i="5"/>
  <c r="AW38" i="5"/>
  <c r="AT39" i="5"/>
  <c r="AX39" i="5" s="1"/>
  <c r="AV39" i="5"/>
  <c r="AW39" i="5"/>
  <c r="AT40" i="5"/>
  <c r="AX40" i="5" s="1"/>
  <c r="AV40" i="5"/>
  <c r="AW40" i="5"/>
  <c r="AT41" i="5"/>
  <c r="AX41" i="5" s="1"/>
  <c r="AV41" i="5"/>
  <c r="AW41" i="5"/>
  <c r="AT42" i="5"/>
  <c r="AX42" i="5" s="1"/>
  <c r="AV42" i="5"/>
  <c r="AW42" i="5"/>
  <c r="AT43" i="5"/>
  <c r="AX43" i="5" s="1"/>
  <c r="AV43" i="5"/>
  <c r="AW43" i="5"/>
  <c r="AT44" i="5"/>
  <c r="AX44" i="5" s="1"/>
  <c r="AV44" i="5"/>
  <c r="AW44" i="5"/>
  <c r="AT45" i="5"/>
  <c r="AX45" i="5" s="1"/>
  <c r="AV45" i="5"/>
  <c r="AW45" i="5"/>
  <c r="AT46" i="5"/>
  <c r="AX46" i="5" s="1"/>
  <c r="AV46" i="5"/>
  <c r="AW46" i="5"/>
  <c r="AT47" i="5"/>
  <c r="AX47" i="5" s="1"/>
  <c r="AV47" i="5"/>
  <c r="AW47" i="5"/>
  <c r="AT48" i="5"/>
  <c r="AX48" i="5" s="1"/>
  <c r="AV48" i="5"/>
  <c r="AW48" i="5"/>
  <c r="AT49" i="5"/>
  <c r="AX49" i="5" s="1"/>
  <c r="AV49" i="5"/>
  <c r="AW49" i="5"/>
  <c r="AT50" i="5"/>
  <c r="AX50" i="5" s="1"/>
  <c r="AV50" i="5"/>
  <c r="AW50" i="5"/>
  <c r="AT51" i="5"/>
  <c r="AX51" i="5" s="1"/>
  <c r="AV51" i="5"/>
  <c r="AW51" i="5"/>
  <c r="AT52" i="5"/>
  <c r="AX52" i="5" s="1"/>
  <c r="AV52" i="5"/>
  <c r="AW52" i="5"/>
  <c r="AT53" i="5"/>
  <c r="AX53" i="5" s="1"/>
  <c r="AV53" i="5"/>
  <c r="AW53" i="5"/>
  <c r="AT54" i="5"/>
  <c r="AX54" i="5" s="1"/>
  <c r="AV54" i="5"/>
  <c r="AW54" i="5"/>
  <c r="AT55" i="5"/>
  <c r="AX55" i="5" s="1"/>
  <c r="AV55" i="5"/>
  <c r="AW55" i="5"/>
  <c r="AT56" i="5"/>
  <c r="AX56" i="5" s="1"/>
  <c r="AV56" i="5"/>
  <c r="AW56" i="5"/>
  <c r="AT57" i="5"/>
  <c r="AX57" i="5" s="1"/>
  <c r="AV57" i="5"/>
  <c r="AW57" i="5"/>
  <c r="AT58" i="5"/>
  <c r="AX58" i="5" s="1"/>
  <c r="AV58" i="5"/>
  <c r="AW58" i="5"/>
  <c r="AT59" i="5"/>
  <c r="AX59" i="5" s="1"/>
  <c r="AV59" i="5"/>
  <c r="AW59" i="5"/>
  <c r="AT60" i="5"/>
  <c r="AX60" i="5" s="1"/>
  <c r="AV60" i="5"/>
  <c r="AW60" i="5"/>
  <c r="AT61" i="5"/>
  <c r="AX61" i="5" s="1"/>
  <c r="AV61" i="5"/>
  <c r="AW61" i="5"/>
  <c r="AT62" i="5"/>
  <c r="AX62" i="5" s="1"/>
  <c r="AV62" i="5"/>
  <c r="AW62" i="5"/>
  <c r="AT63" i="5"/>
  <c r="AX63" i="5" s="1"/>
  <c r="AV63" i="5"/>
  <c r="AW63" i="5"/>
  <c r="AT64" i="5"/>
  <c r="AX64" i="5" s="1"/>
  <c r="AV64" i="5"/>
  <c r="AW64" i="5"/>
  <c r="AT65" i="5"/>
  <c r="AX65" i="5" s="1"/>
  <c r="AV65" i="5"/>
  <c r="AW65" i="5"/>
  <c r="AT66" i="5"/>
  <c r="AX66" i="5" s="1"/>
  <c r="AV66" i="5"/>
  <c r="AW66" i="5"/>
  <c r="AT67" i="5"/>
  <c r="AX67" i="5" s="1"/>
  <c r="AV67" i="5"/>
  <c r="AW67" i="5"/>
  <c r="AT68" i="5"/>
  <c r="AX68" i="5" s="1"/>
  <c r="AV68" i="5"/>
  <c r="AW68" i="5"/>
  <c r="AT69" i="5"/>
  <c r="AX69" i="5" s="1"/>
  <c r="AV69" i="5"/>
  <c r="AW69" i="5"/>
  <c r="AT70" i="5"/>
  <c r="AX70" i="5" s="1"/>
  <c r="AV70" i="5"/>
  <c r="AW70" i="5"/>
  <c r="AT71" i="5"/>
  <c r="AX71" i="5" s="1"/>
  <c r="AV71" i="5"/>
  <c r="AW71" i="5"/>
  <c r="AT72" i="5"/>
  <c r="AX72" i="5" s="1"/>
  <c r="AV72" i="5"/>
  <c r="AW72" i="5"/>
  <c r="AT73" i="5"/>
  <c r="AX73" i="5" s="1"/>
  <c r="AV73" i="5"/>
  <c r="AW73" i="5"/>
  <c r="AT74" i="5"/>
  <c r="AX74" i="5" s="1"/>
  <c r="AV74" i="5"/>
  <c r="AW74" i="5"/>
  <c r="AT75" i="5"/>
  <c r="AX75" i="5" s="1"/>
  <c r="AV75" i="5"/>
  <c r="AW75" i="5"/>
  <c r="AT76" i="5"/>
  <c r="AX76" i="5" s="1"/>
  <c r="AV76" i="5"/>
  <c r="AW76" i="5"/>
  <c r="AT77" i="5"/>
  <c r="AX77" i="5" s="1"/>
  <c r="AW77" i="5"/>
  <c r="AT78" i="5"/>
  <c r="AX78" i="5" s="1"/>
  <c r="AV78" i="5"/>
  <c r="AW78" i="5"/>
  <c r="AT79" i="5"/>
  <c r="AX79" i="5" s="1"/>
  <c r="AV79" i="5"/>
  <c r="AW79" i="5"/>
  <c r="AT80" i="5"/>
  <c r="AX80" i="5" s="1"/>
  <c r="AV80" i="5"/>
  <c r="AW80" i="5"/>
  <c r="AT81" i="5"/>
  <c r="AX81" i="5" s="1"/>
  <c r="AV81" i="5"/>
  <c r="AW81" i="5"/>
  <c r="AT82" i="5"/>
  <c r="AX82" i="5" s="1"/>
  <c r="AV82" i="5"/>
  <c r="AW82" i="5"/>
  <c r="AT83" i="5"/>
  <c r="AX83" i="5" s="1"/>
  <c r="AV83" i="5"/>
  <c r="AW83" i="5"/>
  <c r="AT84" i="5"/>
  <c r="AX84" i="5" s="1"/>
  <c r="AV84" i="5"/>
  <c r="AW84" i="5"/>
  <c r="AT85" i="5"/>
  <c r="AX85" i="5" s="1"/>
  <c r="AV85" i="5"/>
  <c r="AW85" i="5"/>
  <c r="AT86" i="5"/>
  <c r="AX86" i="5" s="1"/>
  <c r="AV86" i="5"/>
  <c r="AW86" i="5"/>
  <c r="AT87" i="5"/>
  <c r="AX87" i="5" s="1"/>
  <c r="AV87" i="5"/>
  <c r="AW87" i="5"/>
  <c r="AT88" i="5"/>
  <c r="AX88" i="5" s="1"/>
  <c r="AV88" i="5"/>
  <c r="AW88" i="5"/>
  <c r="AT89" i="5"/>
  <c r="AX89" i="5" s="1"/>
  <c r="AV89" i="5"/>
  <c r="AW89" i="5"/>
  <c r="AT90" i="5"/>
  <c r="AX90" i="5" s="1"/>
  <c r="AV90" i="5"/>
  <c r="AW90" i="5"/>
  <c r="AT91" i="5"/>
  <c r="AX91" i="5" s="1"/>
  <c r="AV91" i="5"/>
  <c r="AW91" i="5"/>
  <c r="AT92" i="5"/>
  <c r="AX92" i="5" s="1"/>
  <c r="AV92" i="5"/>
  <c r="AW92" i="5"/>
  <c r="AT93" i="5"/>
  <c r="AX93" i="5" s="1"/>
  <c r="AV93" i="5"/>
  <c r="AW93" i="5"/>
  <c r="AT94" i="5"/>
  <c r="AX94" i="5" s="1"/>
  <c r="AV94" i="5"/>
  <c r="AW94" i="5"/>
  <c r="AT95" i="5"/>
  <c r="AX95" i="5" s="1"/>
  <c r="AV95" i="5"/>
  <c r="AW95" i="5"/>
  <c r="AT96" i="5"/>
  <c r="AX96" i="5" s="1"/>
  <c r="AV96" i="5"/>
  <c r="AW96" i="5"/>
  <c r="AT97" i="5"/>
  <c r="AX97" i="5" s="1"/>
  <c r="AV97" i="5"/>
  <c r="AW97" i="5"/>
  <c r="AT98" i="5"/>
  <c r="AX98" i="5" s="1"/>
  <c r="AV98" i="5"/>
  <c r="AW98" i="5"/>
  <c r="AT99" i="5"/>
  <c r="AX99" i="5" s="1"/>
  <c r="AV99" i="5"/>
  <c r="AW99" i="5"/>
  <c r="AT100" i="5"/>
  <c r="AX100" i="5" s="1"/>
  <c r="AV100" i="5"/>
  <c r="AW100" i="5"/>
  <c r="AT101" i="5"/>
  <c r="AX101" i="5" s="1"/>
  <c r="AV101" i="5"/>
  <c r="AW101" i="5"/>
  <c r="AT102" i="5"/>
  <c r="AX102" i="5" s="1"/>
  <c r="AV102" i="5"/>
  <c r="AW102" i="5"/>
  <c r="AT103" i="5"/>
  <c r="AX103" i="5" s="1"/>
  <c r="AV103" i="5"/>
  <c r="AW103" i="5"/>
  <c r="AT104" i="5"/>
  <c r="AX104" i="5" s="1"/>
  <c r="AV104" i="5"/>
  <c r="AW104" i="5"/>
  <c r="AT105" i="5"/>
  <c r="AX105" i="5" s="1"/>
  <c r="AV105" i="5"/>
  <c r="AW105" i="5"/>
  <c r="AT106" i="5"/>
  <c r="AX106" i="5" s="1"/>
  <c r="AV106" i="5"/>
  <c r="AW106" i="5"/>
  <c r="AU108" i="5"/>
  <c r="AY108" i="5" s="1"/>
  <c r="AV108" i="5"/>
  <c r="AW108" i="5"/>
  <c r="AU109" i="5"/>
  <c r="AY109" i="5" s="1"/>
  <c r="AV109" i="5"/>
  <c r="AW109" i="5"/>
  <c r="AU110" i="5"/>
  <c r="AY110" i="5" s="1"/>
  <c r="AV110" i="5"/>
  <c r="AW110" i="5"/>
  <c r="AU111" i="5"/>
  <c r="AY111" i="5" s="1"/>
  <c r="AV111" i="5"/>
  <c r="AW111" i="5"/>
  <c r="AU112" i="5"/>
  <c r="AY112" i="5" s="1"/>
  <c r="AV112" i="5"/>
  <c r="AW112" i="5"/>
  <c r="AU113" i="5"/>
  <c r="AY113" i="5" s="1"/>
  <c r="AV113" i="5"/>
  <c r="AW113" i="5"/>
  <c r="AU114" i="5"/>
  <c r="AY114" i="5" s="1"/>
  <c r="AV114" i="5"/>
  <c r="AW114" i="5"/>
  <c r="AV115" i="5"/>
  <c r="AW115" i="5"/>
  <c r="AU116" i="5"/>
  <c r="AY116" i="5" s="1"/>
  <c r="AV116" i="5"/>
  <c r="AW116" i="5"/>
  <c r="AU117" i="5"/>
  <c r="AY117" i="5" s="1"/>
  <c r="AV117" i="5"/>
  <c r="AW117" i="5"/>
  <c r="AV118" i="5"/>
  <c r="AW118" i="5"/>
  <c r="AV119" i="5"/>
  <c r="AW119" i="5"/>
  <c r="AV120" i="5"/>
  <c r="AW120" i="5"/>
  <c r="AT121" i="5"/>
  <c r="AV121" i="5"/>
  <c r="AW121" i="5"/>
  <c r="AT122" i="5"/>
  <c r="AV122" i="5"/>
  <c r="AW122" i="5"/>
  <c r="AV123" i="5"/>
  <c r="AW123" i="5"/>
  <c r="AV124" i="5"/>
  <c r="AW124" i="5"/>
  <c r="AV125" i="5"/>
  <c r="AW125" i="5"/>
  <c r="AV126" i="5"/>
  <c r="AW126" i="5"/>
  <c r="AV127" i="5"/>
  <c r="AW127" i="5"/>
  <c r="AV128" i="5"/>
  <c r="AW128" i="5"/>
  <c r="AV129" i="5"/>
  <c r="AW129" i="5"/>
  <c r="AV130" i="5"/>
  <c r="AW130" i="5"/>
  <c r="AV131" i="5"/>
  <c r="AW131" i="5"/>
  <c r="AV132" i="5"/>
  <c r="AW132" i="5"/>
  <c r="AV133" i="5"/>
  <c r="AW133" i="5"/>
  <c r="AV134" i="5"/>
  <c r="AW134" i="5"/>
  <c r="AV135" i="5"/>
  <c r="AW135" i="5"/>
  <c r="AV136" i="5"/>
  <c r="AW136" i="5"/>
  <c r="AV137" i="5"/>
  <c r="AW137" i="5"/>
  <c r="AV138" i="5"/>
  <c r="AW138" i="5"/>
  <c r="AV139" i="5"/>
  <c r="AW139" i="5"/>
  <c r="AV140" i="5"/>
  <c r="AW140" i="5"/>
  <c r="AV141" i="5"/>
  <c r="AW141" i="5"/>
  <c r="AV142" i="5"/>
  <c r="AW142" i="5"/>
  <c r="AV143" i="5"/>
  <c r="AW143" i="5"/>
  <c r="AT144" i="5"/>
  <c r="AX144" i="5" s="1"/>
  <c r="AV144" i="5"/>
  <c r="AW144" i="5"/>
  <c r="AT145" i="5"/>
  <c r="AX145" i="5" s="1"/>
  <c r="AV145" i="5"/>
  <c r="AW145" i="5"/>
  <c r="AT146" i="5"/>
  <c r="AX146" i="5" s="1"/>
  <c r="AV146" i="5"/>
  <c r="AW146" i="5"/>
  <c r="AT147" i="5"/>
  <c r="AX147" i="5" s="1"/>
  <c r="AV147" i="5"/>
  <c r="AW147" i="5"/>
  <c r="AV148" i="5"/>
  <c r="AW148" i="5"/>
  <c r="AT149" i="5"/>
  <c r="AX149" i="5" s="1"/>
  <c r="AV149" i="5"/>
  <c r="AW149" i="5"/>
  <c r="AV150" i="5"/>
  <c r="AW150" i="5"/>
  <c r="AU151" i="5"/>
  <c r="AY151" i="5" s="1"/>
  <c r="AV151" i="5"/>
  <c r="AW151" i="5"/>
  <c r="AU152" i="5"/>
  <c r="AY152" i="5" s="1"/>
  <c r="AV152" i="5"/>
  <c r="AW152" i="5"/>
  <c r="AU153" i="5"/>
  <c r="AY153" i="5" s="1"/>
  <c r="AV153" i="5"/>
  <c r="AW153" i="5"/>
  <c r="AU154" i="5"/>
  <c r="AY154" i="5" s="1"/>
  <c r="AV154" i="5"/>
  <c r="AW154" i="5"/>
  <c r="AU155" i="5"/>
  <c r="AY155" i="5" s="1"/>
  <c r="AV155" i="5"/>
  <c r="AW155" i="5"/>
  <c r="AU156" i="5"/>
  <c r="AY156" i="5" s="1"/>
  <c r="AV156" i="5"/>
  <c r="AW156" i="5"/>
  <c r="AU157" i="5"/>
  <c r="AY157" i="5" s="1"/>
  <c r="AV157" i="5"/>
  <c r="AW157" i="5"/>
  <c r="AU158" i="5"/>
  <c r="AY158" i="5" s="1"/>
  <c r="AV158" i="5"/>
  <c r="AW158" i="5"/>
  <c r="AU159" i="5"/>
  <c r="AY159" i="5" s="1"/>
  <c r="AV159" i="5"/>
  <c r="AW159" i="5"/>
  <c r="AU160" i="5"/>
  <c r="AY160" i="5" s="1"/>
  <c r="AV160" i="5"/>
  <c r="AW160" i="5"/>
  <c r="AU161" i="5"/>
  <c r="AY161" i="5" s="1"/>
  <c r="AV161" i="5"/>
  <c r="AW161" i="5"/>
  <c r="AU162" i="5"/>
  <c r="AY162" i="5" s="1"/>
  <c r="AV162" i="5"/>
  <c r="AW162" i="5"/>
  <c r="AU163" i="5"/>
  <c r="AY163" i="5" s="1"/>
  <c r="AV163" i="5"/>
  <c r="AW163" i="5"/>
  <c r="AV164" i="5"/>
  <c r="AW164" i="5"/>
  <c r="AW20" i="5"/>
  <c r="AV20" i="5"/>
  <c r="AW8" i="5"/>
  <c r="AU20" i="5"/>
  <c r="AV8" i="5" l="1"/>
  <c r="D116" i="8"/>
  <c r="D118" i="8"/>
  <c r="D119" i="8"/>
  <c r="D120" i="8"/>
  <c r="D121" i="8"/>
  <c r="D124" i="8"/>
  <c r="D125" i="8"/>
  <c r="D126" i="8"/>
  <c r="D130" i="8"/>
  <c r="D131" i="8"/>
  <c r="D132" i="8"/>
  <c r="D133" i="8"/>
  <c r="D137" i="8"/>
  <c r="D138" i="8"/>
  <c r="D115" i="8"/>
  <c r="D27" i="8"/>
  <c r="D35" i="8"/>
  <c r="D50" i="8"/>
  <c r="D54" i="8"/>
  <c r="D61" i="8"/>
  <c r="D66" i="8"/>
  <c r="D67" i="8"/>
  <c r="D74" i="8"/>
  <c r="D84" i="8"/>
  <c r="D87" i="8"/>
  <c r="D108" i="8"/>
  <c r="D22" i="8"/>
  <c r="D20" i="8"/>
  <c r="D173" i="8"/>
  <c r="D117" i="8" s="1"/>
  <c r="G113" i="8"/>
  <c r="E113" i="8"/>
  <c r="M16" i="8"/>
  <c r="G15" i="8"/>
  <c r="B42" i="8"/>
  <c r="G42" i="8" s="1"/>
  <c r="C42" i="8"/>
  <c r="E42" i="8"/>
  <c r="B43" i="8"/>
  <c r="G43" i="8" s="1"/>
  <c r="C43" i="8"/>
  <c r="E43" i="8"/>
  <c r="B44" i="8"/>
  <c r="G44" i="8" s="1"/>
  <c r="C44" i="8"/>
  <c r="E44" i="8"/>
  <c r="B45" i="8"/>
  <c r="G45" i="8" s="1"/>
  <c r="C45" i="8"/>
  <c r="E45" i="8"/>
  <c r="B46" i="8"/>
  <c r="G46" i="8" s="1"/>
  <c r="C46" i="8"/>
  <c r="E46" i="8"/>
  <c r="B47" i="8"/>
  <c r="G47" i="8" s="1"/>
  <c r="C47" i="8"/>
  <c r="E47" i="8"/>
  <c r="B48" i="8"/>
  <c r="G48" i="8" s="1"/>
  <c r="C48" i="8"/>
  <c r="E48" i="8"/>
  <c r="B49" i="8"/>
  <c r="G49" i="8" s="1"/>
  <c r="C49" i="8"/>
  <c r="E49" i="8"/>
  <c r="B50" i="8"/>
  <c r="G50" i="8" s="1"/>
  <c r="C50" i="8"/>
  <c r="E50" i="8"/>
  <c r="B51" i="8"/>
  <c r="G51" i="8" s="1"/>
  <c r="C51" i="8"/>
  <c r="E51" i="8"/>
  <c r="B52" i="8"/>
  <c r="G52" i="8" s="1"/>
  <c r="C52" i="8"/>
  <c r="E52" i="8"/>
  <c r="B53" i="8"/>
  <c r="G53" i="8" s="1"/>
  <c r="C53" i="8"/>
  <c r="E53" i="8"/>
  <c r="B54" i="8"/>
  <c r="G54" i="8" s="1"/>
  <c r="C54" i="8"/>
  <c r="E54" i="8"/>
  <c r="B55" i="8"/>
  <c r="G55" i="8" s="1"/>
  <c r="C55" i="8"/>
  <c r="E55" i="8"/>
  <c r="B56" i="8"/>
  <c r="G56" i="8" s="1"/>
  <c r="C56" i="8"/>
  <c r="E56" i="8"/>
  <c r="B57" i="8"/>
  <c r="G57" i="8" s="1"/>
  <c r="C57" i="8"/>
  <c r="E57" i="8"/>
  <c r="B58" i="8"/>
  <c r="G58" i="8" s="1"/>
  <c r="C58" i="8"/>
  <c r="E58" i="8"/>
  <c r="B59" i="8"/>
  <c r="G59" i="8" s="1"/>
  <c r="C59" i="8"/>
  <c r="E59" i="8"/>
  <c r="B60" i="8"/>
  <c r="G60" i="8" s="1"/>
  <c r="C60" i="8"/>
  <c r="E60" i="8"/>
  <c r="B61" i="8"/>
  <c r="G61" i="8" s="1"/>
  <c r="C61" i="8"/>
  <c r="E61" i="8"/>
  <c r="B62" i="8"/>
  <c r="G62" i="8" s="1"/>
  <c r="C62" i="8"/>
  <c r="E62" i="8"/>
  <c r="B63" i="8"/>
  <c r="G63" i="8" s="1"/>
  <c r="C63" i="8"/>
  <c r="E63" i="8"/>
  <c r="B64" i="8"/>
  <c r="G64" i="8" s="1"/>
  <c r="C64" i="8"/>
  <c r="E64" i="8"/>
  <c r="B65" i="8"/>
  <c r="G65" i="8" s="1"/>
  <c r="C65" i="8"/>
  <c r="E65" i="8"/>
  <c r="B66" i="8"/>
  <c r="G66" i="8" s="1"/>
  <c r="C66" i="8"/>
  <c r="E66" i="8"/>
  <c r="B67" i="8"/>
  <c r="G67" i="8" s="1"/>
  <c r="C67" i="8"/>
  <c r="E67" i="8"/>
  <c r="B68" i="8"/>
  <c r="G68" i="8" s="1"/>
  <c r="C68" i="8"/>
  <c r="E68" i="8"/>
  <c r="B69" i="8"/>
  <c r="G69" i="8" s="1"/>
  <c r="C69" i="8"/>
  <c r="E69" i="8"/>
  <c r="B70" i="8"/>
  <c r="G70" i="8" s="1"/>
  <c r="C70" i="8"/>
  <c r="E70" i="8"/>
  <c r="B71" i="8"/>
  <c r="G71" i="8" s="1"/>
  <c r="C71" i="8"/>
  <c r="E71" i="8"/>
  <c r="B72" i="8"/>
  <c r="G72" i="8" s="1"/>
  <c r="C72" i="8"/>
  <c r="E72" i="8"/>
  <c r="B73" i="8"/>
  <c r="G73" i="8" s="1"/>
  <c r="C73" i="8"/>
  <c r="E73" i="8"/>
  <c r="B74" i="8"/>
  <c r="G74" i="8" s="1"/>
  <c r="C74" i="8"/>
  <c r="E74" i="8"/>
  <c r="B75" i="8"/>
  <c r="G75" i="8" s="1"/>
  <c r="C75" i="8"/>
  <c r="E75" i="8"/>
  <c r="B76" i="8"/>
  <c r="G76" i="8" s="1"/>
  <c r="C76" i="8"/>
  <c r="E76" i="8"/>
  <c r="B77" i="8"/>
  <c r="G77" i="8" s="1"/>
  <c r="C77" i="8"/>
  <c r="E77" i="8"/>
  <c r="B78" i="8"/>
  <c r="G78" i="8" s="1"/>
  <c r="C78" i="8"/>
  <c r="E78" i="8"/>
  <c r="B79" i="8"/>
  <c r="G79" i="8" s="1"/>
  <c r="C79" i="8"/>
  <c r="E79" i="8"/>
  <c r="B80" i="8"/>
  <c r="G80" i="8" s="1"/>
  <c r="C80" i="8"/>
  <c r="E80" i="8"/>
  <c r="B81" i="8"/>
  <c r="G81" i="8" s="1"/>
  <c r="C81" i="8"/>
  <c r="E81" i="8"/>
  <c r="B82" i="8"/>
  <c r="G82" i="8" s="1"/>
  <c r="C82" i="8"/>
  <c r="E82" i="8"/>
  <c r="B83" i="8"/>
  <c r="G83" i="8" s="1"/>
  <c r="C83" i="8"/>
  <c r="E83" i="8"/>
  <c r="B84" i="8"/>
  <c r="G84" i="8" s="1"/>
  <c r="C84" i="8"/>
  <c r="E84" i="8"/>
  <c r="B85" i="8"/>
  <c r="G85" i="8" s="1"/>
  <c r="C85" i="8"/>
  <c r="E85" i="8"/>
  <c r="B86" i="8"/>
  <c r="G86" i="8" s="1"/>
  <c r="C86" i="8"/>
  <c r="E86" i="8"/>
  <c r="B87" i="8"/>
  <c r="G87" i="8" s="1"/>
  <c r="C87" i="8"/>
  <c r="E87" i="8"/>
  <c r="B88" i="8"/>
  <c r="G88" i="8" s="1"/>
  <c r="C88" i="8"/>
  <c r="E88" i="8"/>
  <c r="B89" i="8"/>
  <c r="G89" i="8" s="1"/>
  <c r="C89" i="8"/>
  <c r="E89" i="8"/>
  <c r="B90" i="8"/>
  <c r="G90" i="8" s="1"/>
  <c r="C90" i="8"/>
  <c r="E90" i="8"/>
  <c r="B91" i="8"/>
  <c r="G91" i="8" s="1"/>
  <c r="C91" i="8"/>
  <c r="E91" i="8"/>
  <c r="B92" i="8"/>
  <c r="G92" i="8" s="1"/>
  <c r="C92" i="8"/>
  <c r="E92" i="8"/>
  <c r="B93" i="8"/>
  <c r="G93" i="8" s="1"/>
  <c r="C93" i="8"/>
  <c r="E93" i="8"/>
  <c r="B94" i="8"/>
  <c r="G94" i="8" s="1"/>
  <c r="C94" i="8"/>
  <c r="E94" i="8"/>
  <c r="B95" i="8"/>
  <c r="G95" i="8" s="1"/>
  <c r="C95" i="8"/>
  <c r="E95" i="8"/>
  <c r="B96" i="8"/>
  <c r="G96" i="8" s="1"/>
  <c r="C96" i="8"/>
  <c r="E96" i="8"/>
  <c r="B97" i="8"/>
  <c r="G97" i="8" s="1"/>
  <c r="C97" i="8"/>
  <c r="E97" i="8"/>
  <c r="B98" i="8"/>
  <c r="G98" i="8" s="1"/>
  <c r="C98" i="8"/>
  <c r="E98" i="8"/>
  <c r="B99" i="8"/>
  <c r="G99" i="8" s="1"/>
  <c r="C99" i="8"/>
  <c r="E99" i="8"/>
  <c r="B100" i="8"/>
  <c r="G100" i="8" s="1"/>
  <c r="C100" i="8"/>
  <c r="E100" i="8"/>
  <c r="B101" i="8"/>
  <c r="G101" i="8" s="1"/>
  <c r="C101" i="8"/>
  <c r="E101" i="8"/>
  <c r="B102" i="8"/>
  <c r="G102" i="8" s="1"/>
  <c r="C102" i="8"/>
  <c r="E102" i="8"/>
  <c r="B103" i="8"/>
  <c r="G103" i="8" s="1"/>
  <c r="C103" i="8"/>
  <c r="E103" i="8"/>
  <c r="B104" i="8"/>
  <c r="G104" i="8" s="1"/>
  <c r="C104" i="8"/>
  <c r="E104" i="8"/>
  <c r="B105" i="8"/>
  <c r="G105" i="8" s="1"/>
  <c r="C105" i="8"/>
  <c r="E105" i="8"/>
  <c r="B106" i="8"/>
  <c r="G106" i="8" s="1"/>
  <c r="C106" i="8"/>
  <c r="E106" i="8"/>
  <c r="B107" i="8"/>
  <c r="G107" i="8" s="1"/>
  <c r="C107" i="8"/>
  <c r="E107" i="8"/>
  <c r="B108" i="8"/>
  <c r="C108" i="8"/>
  <c r="E108" i="8"/>
  <c r="B109" i="8"/>
  <c r="G109" i="8" s="1"/>
  <c r="C109" i="8"/>
  <c r="E109" i="8"/>
  <c r="B110" i="8"/>
  <c r="G110" i="8" s="1"/>
  <c r="C110" i="8"/>
  <c r="E110" i="8"/>
  <c r="B111" i="8"/>
  <c r="G111" i="8" s="1"/>
  <c r="C111" i="8"/>
  <c r="E111" i="8"/>
  <c r="B112" i="8"/>
  <c r="G112" i="8" s="1"/>
  <c r="C112" i="8"/>
  <c r="E112" i="8"/>
  <c r="B115" i="8"/>
  <c r="G115" i="8" s="1"/>
  <c r="C115" i="8"/>
  <c r="E115" i="8"/>
  <c r="B116" i="8"/>
  <c r="G116" i="8" s="1"/>
  <c r="C116" i="8"/>
  <c r="E116" i="8"/>
  <c r="B117" i="8"/>
  <c r="G117" i="8" s="1"/>
  <c r="C117" i="8"/>
  <c r="E117" i="8"/>
  <c r="B118" i="8"/>
  <c r="G118" i="8" s="1"/>
  <c r="C118" i="8"/>
  <c r="E118" i="8"/>
  <c r="B119" i="8"/>
  <c r="G119" i="8" s="1"/>
  <c r="C119" i="8"/>
  <c r="E119" i="8"/>
  <c r="B120" i="8"/>
  <c r="G120" i="8" s="1"/>
  <c r="C120" i="8"/>
  <c r="E120" i="8"/>
  <c r="B121" i="8"/>
  <c r="G121" i="8" s="1"/>
  <c r="C121" i="8"/>
  <c r="E121" i="8"/>
  <c r="B122" i="8"/>
  <c r="G122" i="8" s="1"/>
  <c r="C122" i="8"/>
  <c r="E122" i="8"/>
  <c r="B123" i="8"/>
  <c r="G123" i="8" s="1"/>
  <c r="C123" i="8"/>
  <c r="E123" i="8"/>
  <c r="B124" i="8"/>
  <c r="G124" i="8" s="1"/>
  <c r="C124" i="8"/>
  <c r="E124" i="8"/>
  <c r="B125" i="8"/>
  <c r="G125" i="8" s="1"/>
  <c r="C125" i="8"/>
  <c r="E125" i="8"/>
  <c r="B126" i="8"/>
  <c r="G126" i="8" s="1"/>
  <c r="C126" i="8"/>
  <c r="E126" i="8"/>
  <c r="B127" i="8"/>
  <c r="G127" i="8" s="1"/>
  <c r="C127" i="8"/>
  <c r="E127" i="8"/>
  <c r="B128" i="8"/>
  <c r="C128" i="8"/>
  <c r="E128" i="8"/>
  <c r="B129" i="8"/>
  <c r="C129" i="8"/>
  <c r="E129" i="8"/>
  <c r="B130" i="8"/>
  <c r="G130" i="8" s="1"/>
  <c r="C130" i="8"/>
  <c r="E130" i="8"/>
  <c r="B131" i="8"/>
  <c r="G131" i="8" s="1"/>
  <c r="C131" i="8"/>
  <c r="E131" i="8"/>
  <c r="B132" i="8"/>
  <c r="G132" i="8" s="1"/>
  <c r="C132" i="8"/>
  <c r="E132" i="8"/>
  <c r="B133" i="8"/>
  <c r="G133" i="8" s="1"/>
  <c r="C133" i="8"/>
  <c r="E133" i="8"/>
  <c r="B134" i="8"/>
  <c r="G134" i="8" s="1"/>
  <c r="C134" i="8"/>
  <c r="E134" i="8"/>
  <c r="B135" i="8"/>
  <c r="G135" i="8" s="1"/>
  <c r="C135" i="8"/>
  <c r="E135" i="8"/>
  <c r="B136" i="8"/>
  <c r="G136" i="8" s="1"/>
  <c r="C136" i="8"/>
  <c r="E136" i="8"/>
  <c r="B137" i="8"/>
  <c r="G137" i="8" s="1"/>
  <c r="C137" i="8"/>
  <c r="E137" i="8"/>
  <c r="B138" i="8"/>
  <c r="G138" i="8" s="1"/>
  <c r="C138" i="8"/>
  <c r="E138" i="8"/>
  <c r="B20" i="8"/>
  <c r="G20" i="8" s="1"/>
  <c r="C20" i="8"/>
  <c r="E20" i="8"/>
  <c r="B21" i="8"/>
  <c r="G21" i="8" s="1"/>
  <c r="C21" i="8"/>
  <c r="E21" i="8"/>
  <c r="B22" i="8"/>
  <c r="G22" i="8" s="1"/>
  <c r="C22" i="8"/>
  <c r="E22" i="8"/>
  <c r="B24" i="8"/>
  <c r="G24" i="8" s="1"/>
  <c r="C24" i="8"/>
  <c r="E24" i="8"/>
  <c r="B25" i="8"/>
  <c r="G25" i="8" s="1"/>
  <c r="C25" i="8"/>
  <c r="E25" i="8"/>
  <c r="B26" i="8"/>
  <c r="G26" i="8" s="1"/>
  <c r="C26" i="8"/>
  <c r="E26" i="8"/>
  <c r="B27" i="8"/>
  <c r="G27" i="8" s="1"/>
  <c r="C27" i="8"/>
  <c r="E27" i="8"/>
  <c r="B28" i="8"/>
  <c r="G28" i="8" s="1"/>
  <c r="C28" i="8"/>
  <c r="E28" i="8"/>
  <c r="B29" i="8"/>
  <c r="G29" i="8" s="1"/>
  <c r="C29" i="8"/>
  <c r="E29" i="8"/>
  <c r="B30" i="8"/>
  <c r="G30" i="8" s="1"/>
  <c r="C30" i="8"/>
  <c r="E30" i="8"/>
  <c r="B31" i="8"/>
  <c r="G31" i="8" s="1"/>
  <c r="C31" i="8"/>
  <c r="E31" i="8"/>
  <c r="B32" i="8"/>
  <c r="G32" i="8" s="1"/>
  <c r="C32" i="8"/>
  <c r="E32" i="8"/>
  <c r="B33" i="8"/>
  <c r="G33" i="8" s="1"/>
  <c r="C33" i="8"/>
  <c r="E33" i="8"/>
  <c r="B34" i="8"/>
  <c r="G34" i="8" s="1"/>
  <c r="C34" i="8"/>
  <c r="E34" i="8"/>
  <c r="B35" i="8"/>
  <c r="G35" i="8" s="1"/>
  <c r="C35" i="8"/>
  <c r="E35" i="8"/>
  <c r="B36" i="8"/>
  <c r="G36" i="8" s="1"/>
  <c r="C36" i="8"/>
  <c r="E36" i="8"/>
  <c r="B37" i="8"/>
  <c r="G37" i="8" s="1"/>
  <c r="C37" i="8"/>
  <c r="E37" i="8"/>
  <c r="B38" i="8"/>
  <c r="G38" i="8" s="1"/>
  <c r="C38" i="8"/>
  <c r="E38" i="8"/>
  <c r="B39" i="8"/>
  <c r="G39" i="8" s="1"/>
  <c r="C39" i="8"/>
  <c r="E39" i="8"/>
  <c r="B40" i="8"/>
  <c r="G40" i="8" s="1"/>
  <c r="C40" i="8"/>
  <c r="E40" i="8"/>
  <c r="B41" i="8"/>
  <c r="G41" i="8" s="1"/>
  <c r="C41" i="8"/>
  <c r="E41" i="8"/>
  <c r="K8" i="5"/>
  <c r="L8" i="5"/>
  <c r="M8" i="5"/>
  <c r="N8" i="5"/>
  <c r="O8" i="5"/>
  <c r="P8" i="5"/>
  <c r="Q8" i="5"/>
  <c r="R8" i="5"/>
  <c r="S8" i="5"/>
  <c r="T8" i="5"/>
  <c r="U8" i="5"/>
  <c r="V8" i="5"/>
  <c r="Y8" i="5"/>
  <c r="Z8" i="5"/>
  <c r="AM8" i="5"/>
  <c r="AR8" i="5"/>
  <c r="AS8" i="5"/>
  <c r="J8" i="5"/>
  <c r="D24" i="8" l="1"/>
  <c r="D111" i="8"/>
  <c r="D109" i="8"/>
  <c r="D107" i="8"/>
  <c r="D105" i="8"/>
  <c r="D103" i="8"/>
  <c r="D101" i="8"/>
  <c r="D99" i="8"/>
  <c r="D97" i="8"/>
  <c r="D95" i="8"/>
  <c r="D93" i="8"/>
  <c r="D91" i="8"/>
  <c r="D89" i="8"/>
  <c r="D85" i="8"/>
  <c r="D83" i="8"/>
  <c r="D81" i="8"/>
  <c r="D79" i="8"/>
  <c r="D77" i="8"/>
  <c r="D75" i="8"/>
  <c r="D73" i="8"/>
  <c r="D71" i="8"/>
  <c r="D69" i="8"/>
  <c r="D65" i="8"/>
  <c r="D63" i="8"/>
  <c r="D59" i="8"/>
  <c r="D57" i="8"/>
  <c r="D55" i="8"/>
  <c r="D53" i="8"/>
  <c r="D51" i="8"/>
  <c r="D49" i="8"/>
  <c r="D47" i="8"/>
  <c r="D45" i="8"/>
  <c r="D43" i="8"/>
  <c r="D41" i="8"/>
  <c r="D39" i="8"/>
  <c r="D37" i="8"/>
  <c r="D33" i="8"/>
  <c r="D31" i="8"/>
  <c r="D29" i="8"/>
  <c r="D25" i="8"/>
  <c r="D136" i="8"/>
  <c r="D134" i="8"/>
  <c r="D128" i="8"/>
  <c r="D122" i="8"/>
  <c r="D21" i="8"/>
  <c r="D112" i="8"/>
  <c r="D110" i="8"/>
  <c r="D106" i="8"/>
  <c r="D104" i="8"/>
  <c r="D102" i="8"/>
  <c r="D100" i="8"/>
  <c r="D98" i="8"/>
  <c r="D96" i="8"/>
  <c r="D94" i="8"/>
  <c r="D92" i="8"/>
  <c r="D90" i="8"/>
  <c r="D88" i="8"/>
  <c r="D86" i="8"/>
  <c r="D82" i="8"/>
  <c r="D80" i="8"/>
  <c r="D78" i="8"/>
  <c r="D76" i="8"/>
  <c r="D72" i="8"/>
  <c r="D70" i="8"/>
  <c r="D68" i="8"/>
  <c r="D64" i="8"/>
  <c r="D62" i="8"/>
  <c r="D60" i="8"/>
  <c r="D58" i="8"/>
  <c r="D56" i="8"/>
  <c r="D52" i="8"/>
  <c r="D48" i="8"/>
  <c r="D46" i="8"/>
  <c r="D44" i="8"/>
  <c r="D42" i="8"/>
  <c r="D40" i="8"/>
  <c r="D38" i="8"/>
  <c r="D36" i="8"/>
  <c r="D34" i="8"/>
  <c r="D32" i="8"/>
  <c r="D30" i="8"/>
  <c r="D28" i="8"/>
  <c r="D26" i="8"/>
  <c r="D135" i="8"/>
  <c r="D129" i="8"/>
  <c r="D127" i="8"/>
  <c r="D123" i="8"/>
  <c r="G18" i="8"/>
  <c r="A35" i="1"/>
  <c r="A36" i="1"/>
  <c r="A37" i="1"/>
  <c r="A38" i="1"/>
  <c r="A39" i="1"/>
  <c r="A40" i="1"/>
  <c r="A41" i="1"/>
  <c r="A42" i="1"/>
  <c r="A43" i="1"/>
  <c r="A44" i="1"/>
  <c r="A45" i="1"/>
  <c r="A46" i="1"/>
  <c r="A47" i="1"/>
  <c r="A48" i="1"/>
  <c r="A49" i="1"/>
  <c r="A50" i="1"/>
  <c r="A51" i="1"/>
  <c r="A52" i="1"/>
  <c r="A53" i="1"/>
  <c r="A54" i="1"/>
  <c r="A55" i="1"/>
  <c r="A56" i="1"/>
  <c r="A57" i="1"/>
  <c r="A58" i="1"/>
  <c r="A59" i="1"/>
  <c r="A60" i="1"/>
  <c r="H60" i="1"/>
  <c r="A61" i="1"/>
  <c r="A62" i="1"/>
  <c r="I118" i="1"/>
  <c r="J118" i="1"/>
  <c r="K118" i="1"/>
  <c r="L118" i="1"/>
  <c r="L120" i="1"/>
  <c r="L122" i="1"/>
  <c r="L123" i="1"/>
  <c r="L124" i="1"/>
  <c r="L126" i="1"/>
  <c r="L127" i="1"/>
  <c r="L128" i="1"/>
  <c r="L129" i="1"/>
  <c r="L130" i="1"/>
  <c r="L131" i="1"/>
  <c r="L132" i="1"/>
  <c r="L134" i="1"/>
  <c r="L135" i="1"/>
  <c r="L136" i="1"/>
  <c r="L137" i="1"/>
  <c r="L138" i="1"/>
  <c r="L139" i="1"/>
  <c r="L140" i="1"/>
  <c r="L141" i="1"/>
  <c r="L142" i="1"/>
  <c r="L143" i="1"/>
  <c r="L144" i="1"/>
  <c r="L145" i="1"/>
  <c r="L146" i="1"/>
  <c r="L147" i="1"/>
  <c r="L149" i="1"/>
  <c r="L150" i="1"/>
  <c r="L151" i="1"/>
  <c r="L153" i="1"/>
  <c r="L154" i="1"/>
  <c r="L155" i="1"/>
  <c r="L156" i="1"/>
  <c r="L157" i="1"/>
  <c r="L158" i="1"/>
  <c r="L160" i="1"/>
  <c r="L161" i="1"/>
  <c r="L162" i="1"/>
  <c r="L163" i="1"/>
  <c r="L164" i="1"/>
  <c r="L166" i="1"/>
  <c r="L167" i="1"/>
  <c r="L168" i="1"/>
  <c r="L169" i="1"/>
  <c r="L170" i="1"/>
  <c r="L171" i="1"/>
  <c r="L173" i="1"/>
  <c r="L174" i="1"/>
  <c r="L175" i="1"/>
  <c r="L176" i="1"/>
  <c r="L177" i="1"/>
  <c r="L178" i="1"/>
  <c r="L179" i="1"/>
  <c r="L180" i="1"/>
  <c r="L181" i="1"/>
  <c r="L183" i="1"/>
  <c r="L184" i="1"/>
  <c r="L186" i="1"/>
  <c r="L187" i="1"/>
  <c r="L188" i="1"/>
  <c r="L189" i="1"/>
  <c r="L190" i="1"/>
  <c r="L191" i="1"/>
  <c r="L192" i="1"/>
  <c r="L193" i="1"/>
  <c r="L194" i="1"/>
  <c r="L195" i="1"/>
  <c r="L196" i="1"/>
  <c r="L197" i="1"/>
  <c r="L198" i="1"/>
  <c r="L199" i="1"/>
  <c r="L200" i="1"/>
  <c r="L201" i="1"/>
  <c r="L202" i="1"/>
  <c r="L203" i="1"/>
  <c r="L204" i="1"/>
  <c r="L205" i="1"/>
  <c r="L207" i="1"/>
  <c r="L208" i="1"/>
  <c r="L209" i="1"/>
  <c r="L210" i="1"/>
  <c r="L213" i="1"/>
  <c r="L218" i="1"/>
  <c r="L219" i="1"/>
  <c r="L223" i="1"/>
  <c r="L237" i="1"/>
  <c r="L236" i="1"/>
  <c r="L228" i="1"/>
  <c r="L229" i="1"/>
  <c r="L230" i="1"/>
  <c r="L119" i="1"/>
  <c r="L121" i="1"/>
  <c r="L125" i="1"/>
  <c r="L152" i="1"/>
  <c r="L185" i="1"/>
  <c r="L206" i="1"/>
  <c r="L211" i="1"/>
  <c r="L227" i="1"/>
  <c r="L133" i="1"/>
  <c r="L148" i="1"/>
  <c r="L159" i="1"/>
  <c r="L165" i="1"/>
  <c r="L172" i="1"/>
  <c r="L182" i="1"/>
  <c r="L212" i="1"/>
  <c r="L214" i="1"/>
  <c r="L215" i="1"/>
  <c r="L216" i="1"/>
  <c r="L217" i="1"/>
  <c r="L220" i="1"/>
  <c r="L221" i="1"/>
  <c r="J13" i="1" s="1"/>
  <c r="T17" i="1" s="1"/>
  <c r="L222" i="1"/>
  <c r="L224" i="1"/>
  <c r="L225" i="1"/>
  <c r="L226" i="1"/>
  <c r="L231" i="1"/>
  <c r="L232" i="1"/>
  <c r="J17" i="1" l="1"/>
  <c r="O35" i="1"/>
  <c r="O36" i="1"/>
  <c r="P54" i="1"/>
  <c r="O26" i="1"/>
  <c r="R37" i="1"/>
  <c r="E47" i="1"/>
  <c r="E50" i="1"/>
  <c r="E53" i="1"/>
  <c r="E63" i="1"/>
  <c r="E57" i="1"/>
  <c r="E40" i="1"/>
  <c r="AP21" i="5"/>
  <c r="AU21" i="5" s="1"/>
  <c r="AP22" i="5"/>
  <c r="AU22" i="5" s="1"/>
  <c r="AY22" i="5" s="1"/>
  <c r="AP23" i="5"/>
  <c r="AU23" i="5" s="1"/>
  <c r="AY23" i="5" s="1"/>
  <c r="AP24" i="5"/>
  <c r="AU24" i="5" s="1"/>
  <c r="AY24" i="5" s="1"/>
  <c r="AP25" i="5"/>
  <c r="AU25" i="5" s="1"/>
  <c r="AY25" i="5" s="1"/>
  <c r="AP26" i="5"/>
  <c r="AU26" i="5" s="1"/>
  <c r="AY26" i="5" s="1"/>
  <c r="AP27" i="5"/>
  <c r="AU27" i="5" s="1"/>
  <c r="AY27" i="5" s="1"/>
  <c r="AP28" i="5"/>
  <c r="AU28" i="5" s="1"/>
  <c r="AY28" i="5" s="1"/>
  <c r="AP29" i="5"/>
  <c r="AU29" i="5" s="1"/>
  <c r="AY29" i="5" s="1"/>
  <c r="AP30" i="5"/>
  <c r="AU30" i="5" s="1"/>
  <c r="AY30" i="5" s="1"/>
  <c r="AP31" i="5"/>
  <c r="AU31" i="5" s="1"/>
  <c r="AY31" i="5" s="1"/>
  <c r="AP32" i="5"/>
  <c r="AU32" i="5" s="1"/>
  <c r="AY32" i="5" s="1"/>
  <c r="AP33" i="5"/>
  <c r="AU33" i="5" s="1"/>
  <c r="AY33" i="5" s="1"/>
  <c r="AP34" i="5"/>
  <c r="AU34" i="5" s="1"/>
  <c r="AY34" i="5" s="1"/>
  <c r="AP35" i="5"/>
  <c r="AU35" i="5" s="1"/>
  <c r="AY35" i="5" s="1"/>
  <c r="AP36" i="5"/>
  <c r="AU36" i="5" s="1"/>
  <c r="AY36" i="5" s="1"/>
  <c r="AP37" i="5"/>
  <c r="AU37" i="5" s="1"/>
  <c r="AY37" i="5" s="1"/>
  <c r="AP38" i="5"/>
  <c r="AU38" i="5" s="1"/>
  <c r="AY38" i="5" s="1"/>
  <c r="AP39" i="5"/>
  <c r="AU39" i="5" s="1"/>
  <c r="AY39" i="5" s="1"/>
  <c r="AP40" i="5"/>
  <c r="AU40" i="5" s="1"/>
  <c r="AY40" i="5" s="1"/>
  <c r="AP41" i="5"/>
  <c r="AU41" i="5" s="1"/>
  <c r="AY41" i="5" s="1"/>
  <c r="AP42" i="5"/>
  <c r="AU42" i="5" s="1"/>
  <c r="AY42" i="5" s="1"/>
  <c r="AP43" i="5"/>
  <c r="AU43" i="5" s="1"/>
  <c r="AY43" i="5" s="1"/>
  <c r="AP44" i="5"/>
  <c r="AU44" i="5" s="1"/>
  <c r="AY44" i="5" s="1"/>
  <c r="AP45" i="5"/>
  <c r="AU45" i="5" s="1"/>
  <c r="AY45" i="5" s="1"/>
  <c r="AP46" i="5"/>
  <c r="AU46" i="5" s="1"/>
  <c r="AY46" i="5" s="1"/>
  <c r="AP47" i="5"/>
  <c r="AU47" i="5" s="1"/>
  <c r="AY47" i="5" s="1"/>
  <c r="AP48" i="5"/>
  <c r="AU48" i="5" s="1"/>
  <c r="AY48" i="5" s="1"/>
  <c r="AP49" i="5"/>
  <c r="AU49" i="5" s="1"/>
  <c r="AY49" i="5" s="1"/>
  <c r="AP50" i="5"/>
  <c r="AU50" i="5" s="1"/>
  <c r="AY50" i="5" s="1"/>
  <c r="AP51" i="5"/>
  <c r="AU51" i="5" s="1"/>
  <c r="AY51" i="5" s="1"/>
  <c r="AP52" i="5"/>
  <c r="AU52" i="5" s="1"/>
  <c r="AY52" i="5" s="1"/>
  <c r="AP53" i="5"/>
  <c r="AU53" i="5" s="1"/>
  <c r="AY53" i="5" s="1"/>
  <c r="AP54" i="5"/>
  <c r="AU54" i="5" s="1"/>
  <c r="AY54" i="5" s="1"/>
  <c r="AP55" i="5"/>
  <c r="AU55" i="5" s="1"/>
  <c r="AY55" i="5" s="1"/>
  <c r="AP56" i="5"/>
  <c r="AU56" i="5" s="1"/>
  <c r="AY56" i="5" s="1"/>
  <c r="AP57" i="5"/>
  <c r="AU57" i="5" s="1"/>
  <c r="AY57" i="5" s="1"/>
  <c r="AP58" i="5"/>
  <c r="AU58" i="5" s="1"/>
  <c r="AY58" i="5" s="1"/>
  <c r="AP59" i="5"/>
  <c r="AU59" i="5" s="1"/>
  <c r="AY59" i="5" s="1"/>
  <c r="AP60" i="5"/>
  <c r="AU60" i="5" s="1"/>
  <c r="AY60" i="5" s="1"/>
  <c r="AP61" i="5"/>
  <c r="AU61" i="5" s="1"/>
  <c r="AY61" i="5" s="1"/>
  <c r="AP62" i="5"/>
  <c r="AU62" i="5" s="1"/>
  <c r="AY62" i="5" s="1"/>
  <c r="AP63" i="5"/>
  <c r="AU63" i="5" s="1"/>
  <c r="AY63" i="5" s="1"/>
  <c r="AP64" i="5"/>
  <c r="AU64" i="5" s="1"/>
  <c r="AY64" i="5" s="1"/>
  <c r="AP65" i="5"/>
  <c r="AU65" i="5" s="1"/>
  <c r="AY65" i="5" s="1"/>
  <c r="AP66" i="5"/>
  <c r="AU66" i="5" s="1"/>
  <c r="AY66" i="5" s="1"/>
  <c r="AP67" i="5"/>
  <c r="AU67" i="5" s="1"/>
  <c r="AY67" i="5" s="1"/>
  <c r="AP68" i="5"/>
  <c r="AU68" i="5" s="1"/>
  <c r="AY68" i="5" s="1"/>
  <c r="AP69" i="5"/>
  <c r="AU69" i="5" s="1"/>
  <c r="AY69" i="5" s="1"/>
  <c r="AP70" i="5"/>
  <c r="AU70" i="5" s="1"/>
  <c r="AY70" i="5" s="1"/>
  <c r="AP71" i="5"/>
  <c r="AU71" i="5" s="1"/>
  <c r="AY71" i="5" s="1"/>
  <c r="AP72" i="5"/>
  <c r="AU72" i="5" s="1"/>
  <c r="AY72" i="5" s="1"/>
  <c r="AP73" i="5"/>
  <c r="AU73" i="5" s="1"/>
  <c r="AY73" i="5" s="1"/>
  <c r="AP74" i="5"/>
  <c r="AU74" i="5" s="1"/>
  <c r="AY74" i="5" s="1"/>
  <c r="AP75" i="5"/>
  <c r="AU75" i="5" s="1"/>
  <c r="AY75" i="5" s="1"/>
  <c r="AP76" i="5"/>
  <c r="AU76" i="5" s="1"/>
  <c r="AY76" i="5" s="1"/>
  <c r="AP77" i="5"/>
  <c r="AU77" i="5" s="1"/>
  <c r="AY77" i="5" s="1"/>
  <c r="AP78" i="5"/>
  <c r="AU78" i="5" s="1"/>
  <c r="AY78" i="5" s="1"/>
  <c r="AP79" i="5"/>
  <c r="AU79" i="5" s="1"/>
  <c r="AY79" i="5" s="1"/>
  <c r="AP80" i="5"/>
  <c r="AU80" i="5" s="1"/>
  <c r="AY80" i="5" s="1"/>
  <c r="AP81" i="5"/>
  <c r="AU81" i="5" s="1"/>
  <c r="AY81" i="5" s="1"/>
  <c r="AP82" i="5"/>
  <c r="AU82" i="5" s="1"/>
  <c r="AY82" i="5" s="1"/>
  <c r="AP83" i="5"/>
  <c r="AU83" i="5" s="1"/>
  <c r="AY83" i="5" s="1"/>
  <c r="AP84" i="5"/>
  <c r="AU84" i="5" s="1"/>
  <c r="AY84" i="5" s="1"/>
  <c r="AP85" i="5"/>
  <c r="AU85" i="5" s="1"/>
  <c r="AY85" i="5" s="1"/>
  <c r="AP86" i="5"/>
  <c r="AU86" i="5" s="1"/>
  <c r="AY86" i="5" s="1"/>
  <c r="AP87" i="5"/>
  <c r="AU87" i="5" s="1"/>
  <c r="AY87" i="5" s="1"/>
  <c r="AP88" i="5"/>
  <c r="AU88" i="5" s="1"/>
  <c r="AY88" i="5" s="1"/>
  <c r="AP89" i="5"/>
  <c r="AU89" i="5" s="1"/>
  <c r="AY89" i="5" s="1"/>
  <c r="AP90" i="5"/>
  <c r="AU90" i="5" s="1"/>
  <c r="AY90" i="5" s="1"/>
  <c r="AP91" i="5"/>
  <c r="AU91" i="5" s="1"/>
  <c r="AY91" i="5" s="1"/>
  <c r="AP92" i="5"/>
  <c r="AU92" i="5" s="1"/>
  <c r="AY92" i="5" s="1"/>
  <c r="AP93" i="5"/>
  <c r="AU93" i="5" s="1"/>
  <c r="AY93" i="5" s="1"/>
  <c r="AP94" i="5"/>
  <c r="AU94" i="5" s="1"/>
  <c r="AY94" i="5" s="1"/>
  <c r="AP95" i="5"/>
  <c r="AU95" i="5" s="1"/>
  <c r="AY95" i="5" s="1"/>
  <c r="AP96" i="5"/>
  <c r="AU96" i="5" s="1"/>
  <c r="AY96" i="5" s="1"/>
  <c r="AP97" i="5"/>
  <c r="AU97" i="5" s="1"/>
  <c r="AY97" i="5" s="1"/>
  <c r="AP98" i="5"/>
  <c r="AU98" i="5" s="1"/>
  <c r="AY98" i="5" s="1"/>
  <c r="AP99" i="5"/>
  <c r="AU99" i="5" s="1"/>
  <c r="AY99" i="5" s="1"/>
  <c r="AP100" i="5"/>
  <c r="AU100" i="5" s="1"/>
  <c r="AY100" i="5" s="1"/>
  <c r="AP101" i="5"/>
  <c r="AU101" i="5" s="1"/>
  <c r="AY101" i="5" s="1"/>
  <c r="AP102" i="5"/>
  <c r="AU102" i="5" s="1"/>
  <c r="AY102" i="5" s="1"/>
  <c r="AP103" i="5"/>
  <c r="AU103" i="5" s="1"/>
  <c r="AY103" i="5" s="1"/>
  <c r="AP104" i="5"/>
  <c r="AU104" i="5" s="1"/>
  <c r="AY104" i="5" s="1"/>
  <c r="AP105" i="5"/>
  <c r="AU105" i="5" s="1"/>
  <c r="AY105" i="5" s="1"/>
  <c r="AP106" i="5"/>
  <c r="AU106" i="5" s="1"/>
  <c r="AY106" i="5" s="1"/>
  <c r="AP119" i="5"/>
  <c r="AU119" i="5" s="1"/>
  <c r="AY119" i="5" s="1"/>
  <c r="AP120" i="5"/>
  <c r="AU120" i="5" s="1"/>
  <c r="AY120" i="5" s="1"/>
  <c r="AP121" i="5"/>
  <c r="AU121" i="5" s="1"/>
  <c r="AY121" i="5" s="1"/>
  <c r="AP122" i="5"/>
  <c r="AU122" i="5" s="1"/>
  <c r="AY122" i="5" s="1"/>
  <c r="AP123" i="5"/>
  <c r="AU123" i="5" s="1"/>
  <c r="AY123" i="5" s="1"/>
  <c r="AP124" i="5"/>
  <c r="AU124" i="5" s="1"/>
  <c r="AY124" i="5" s="1"/>
  <c r="AP125" i="5"/>
  <c r="AU125" i="5" s="1"/>
  <c r="AY125" i="5" s="1"/>
  <c r="AP126" i="5"/>
  <c r="AU126" i="5" s="1"/>
  <c r="AY126" i="5" s="1"/>
  <c r="AP127" i="5"/>
  <c r="AU127" i="5" s="1"/>
  <c r="AY127" i="5" s="1"/>
  <c r="AP128" i="5"/>
  <c r="AU128" i="5" s="1"/>
  <c r="AY128" i="5" s="1"/>
  <c r="AP129" i="5"/>
  <c r="AU129" i="5" s="1"/>
  <c r="AY129" i="5" s="1"/>
  <c r="AP130" i="5"/>
  <c r="AU130" i="5" s="1"/>
  <c r="AY130" i="5" s="1"/>
  <c r="AP131" i="5"/>
  <c r="AU131" i="5" s="1"/>
  <c r="AY131" i="5" s="1"/>
  <c r="AP132" i="5"/>
  <c r="AU132" i="5" s="1"/>
  <c r="AY132" i="5" s="1"/>
  <c r="AP133" i="5"/>
  <c r="AU133" i="5" s="1"/>
  <c r="AY133" i="5" s="1"/>
  <c r="AP134" i="5"/>
  <c r="AU134" i="5" s="1"/>
  <c r="AY134" i="5" s="1"/>
  <c r="AP135" i="5"/>
  <c r="AU135" i="5" s="1"/>
  <c r="AY135" i="5" s="1"/>
  <c r="AP136" i="5"/>
  <c r="AU136" i="5" s="1"/>
  <c r="AY136" i="5" s="1"/>
  <c r="AP137" i="5"/>
  <c r="AU137" i="5" s="1"/>
  <c r="AY137" i="5" s="1"/>
  <c r="AP142" i="5"/>
  <c r="AU142" i="5" s="1"/>
  <c r="AY142" i="5" s="1"/>
  <c r="AP143" i="5"/>
  <c r="AU143" i="5" s="1"/>
  <c r="AY143" i="5" s="1"/>
  <c r="AP144" i="5"/>
  <c r="AU144" i="5" s="1"/>
  <c r="AY144" i="5" s="1"/>
  <c r="AP145" i="5"/>
  <c r="AU145" i="5" s="1"/>
  <c r="AY145" i="5" s="1"/>
  <c r="AP146" i="5"/>
  <c r="AU146" i="5" s="1"/>
  <c r="AY146" i="5" s="1"/>
  <c r="AP147" i="5"/>
  <c r="AU147" i="5" s="1"/>
  <c r="AY147" i="5" s="1"/>
  <c r="AP148" i="5"/>
  <c r="AU148" i="5" s="1"/>
  <c r="AY148" i="5" s="1"/>
  <c r="AP149" i="5"/>
  <c r="AU149" i="5" s="1"/>
  <c r="AY149" i="5" s="1"/>
  <c r="AP150" i="5"/>
  <c r="AU150" i="5" s="1"/>
  <c r="AY150" i="5" s="1"/>
  <c r="AP164" i="5"/>
  <c r="AU164" i="5" s="1"/>
  <c r="AY164" i="5" s="1"/>
  <c r="AO20" i="5"/>
  <c r="AT20" i="5" s="1"/>
  <c r="AO21" i="5"/>
  <c r="AT21" i="5" s="1"/>
  <c r="AX21" i="5" s="1"/>
  <c r="AO26" i="5"/>
  <c r="AT26" i="5" s="1"/>
  <c r="AX26" i="5" s="1"/>
  <c r="AO108" i="5"/>
  <c r="AT108" i="5" s="1"/>
  <c r="AX108" i="5" s="1"/>
  <c r="AO109" i="5"/>
  <c r="AT109" i="5" s="1"/>
  <c r="AX109" i="5" s="1"/>
  <c r="AO110" i="5"/>
  <c r="AT110" i="5" s="1"/>
  <c r="AX110" i="5" s="1"/>
  <c r="AO111" i="5"/>
  <c r="AT111" i="5" s="1"/>
  <c r="AX111" i="5" s="1"/>
  <c r="AO112" i="5"/>
  <c r="AT112" i="5" s="1"/>
  <c r="AX112" i="5" s="1"/>
  <c r="AO113" i="5"/>
  <c r="AT113" i="5" s="1"/>
  <c r="AX113" i="5" s="1"/>
  <c r="AO114" i="5"/>
  <c r="AT114" i="5" s="1"/>
  <c r="AX114" i="5" s="1"/>
  <c r="AO115" i="5"/>
  <c r="AT115" i="5" s="1"/>
  <c r="AX115" i="5" s="1"/>
  <c r="AO116" i="5"/>
  <c r="AT116" i="5" s="1"/>
  <c r="AX116" i="5" s="1"/>
  <c r="AO117" i="5"/>
  <c r="AT117" i="5" s="1"/>
  <c r="AX117" i="5" s="1"/>
  <c r="AO118" i="5"/>
  <c r="AT118" i="5" s="1"/>
  <c r="AX118" i="5" s="1"/>
  <c r="AO119" i="5"/>
  <c r="AT119" i="5" s="1"/>
  <c r="AX119" i="5" s="1"/>
  <c r="AO120" i="5"/>
  <c r="AT120" i="5" s="1"/>
  <c r="AX120" i="5" s="1"/>
  <c r="AO123" i="5"/>
  <c r="AT123" i="5" s="1"/>
  <c r="AX123" i="5" s="1"/>
  <c r="AO124" i="5"/>
  <c r="AT124" i="5" s="1"/>
  <c r="AX124" i="5" s="1"/>
  <c r="AO125" i="5"/>
  <c r="AT125" i="5" s="1"/>
  <c r="AX125" i="5" s="1"/>
  <c r="AO126" i="5"/>
  <c r="AT126" i="5" s="1"/>
  <c r="AX126" i="5" s="1"/>
  <c r="AO136" i="5"/>
  <c r="AT136" i="5" s="1"/>
  <c r="AX136" i="5" s="1"/>
  <c r="AO137" i="5"/>
  <c r="AT137" i="5" s="1"/>
  <c r="AX137" i="5" s="1"/>
  <c r="AO138" i="5"/>
  <c r="AT138" i="5" s="1"/>
  <c r="AX138" i="5" s="1"/>
  <c r="AO139" i="5"/>
  <c r="AT139" i="5" s="1"/>
  <c r="AX139" i="5" s="1"/>
  <c r="AO140" i="5"/>
  <c r="AT140" i="5" s="1"/>
  <c r="AX140" i="5" s="1"/>
  <c r="AO141" i="5"/>
  <c r="AT141" i="5" s="1"/>
  <c r="AX141" i="5" s="1"/>
  <c r="AO142" i="5"/>
  <c r="AT142" i="5" s="1"/>
  <c r="AX142" i="5" s="1"/>
  <c r="AO143" i="5"/>
  <c r="AT143" i="5" s="1"/>
  <c r="AX143" i="5" s="1"/>
  <c r="AO150" i="5"/>
  <c r="AT150" i="5" s="1"/>
  <c r="AX150" i="5" s="1"/>
  <c r="AO151" i="5"/>
  <c r="AT151" i="5" s="1"/>
  <c r="AX151" i="5" s="1"/>
  <c r="AO152" i="5"/>
  <c r="AT152" i="5" s="1"/>
  <c r="AX152" i="5" s="1"/>
  <c r="AO153" i="5"/>
  <c r="AT153" i="5" s="1"/>
  <c r="AX153" i="5" s="1"/>
  <c r="AO154" i="5"/>
  <c r="AT154" i="5" s="1"/>
  <c r="AX154" i="5" s="1"/>
  <c r="AO155" i="5"/>
  <c r="AT155" i="5" s="1"/>
  <c r="AX155" i="5" s="1"/>
  <c r="AO156" i="5"/>
  <c r="AT156" i="5" s="1"/>
  <c r="AX156" i="5" s="1"/>
  <c r="AO157" i="5"/>
  <c r="AT157" i="5" s="1"/>
  <c r="AX157" i="5" s="1"/>
  <c r="AO158" i="5"/>
  <c r="AT158" i="5" s="1"/>
  <c r="AX158" i="5" s="1"/>
  <c r="AO159" i="5"/>
  <c r="AT159" i="5" s="1"/>
  <c r="AX159" i="5" s="1"/>
  <c r="AO160" i="5"/>
  <c r="AT160" i="5" s="1"/>
  <c r="AX160" i="5" s="1"/>
  <c r="AO161" i="5"/>
  <c r="AT161" i="5" s="1"/>
  <c r="AX161" i="5" s="1"/>
  <c r="AO162" i="5"/>
  <c r="AT162" i="5" s="1"/>
  <c r="AX162" i="5" s="1"/>
  <c r="AO163" i="5"/>
  <c r="AT163" i="5" s="1"/>
  <c r="AX163" i="5" s="1"/>
  <c r="AO164" i="5"/>
  <c r="AT164" i="5" s="1"/>
  <c r="AX164" i="5" s="1"/>
  <c r="AY21" i="5" l="1"/>
  <c r="AX20" i="5"/>
  <c r="E37" i="1"/>
  <c r="AQ8" i="5"/>
  <c r="AP138" i="5" l="1"/>
  <c r="AU138" i="5" s="1"/>
  <c r="AP139" i="5"/>
  <c r="AU139" i="5" s="1"/>
  <c r="AP118" i="5"/>
  <c r="AU118" i="5" s="1"/>
  <c r="AY118" i="5" l="1"/>
  <c r="AO129" i="5"/>
  <c r="AT129" i="5" s="1"/>
  <c r="AO27" i="5"/>
  <c r="AT27" i="5" s="1"/>
  <c r="AO131" i="5"/>
  <c r="AO132" i="5"/>
  <c r="AT132" i="5" s="1"/>
  <c r="AX132" i="5" s="1"/>
  <c r="AO133" i="5"/>
  <c r="AT133" i="5" s="1"/>
  <c r="AX133" i="5" s="1"/>
  <c r="AO135" i="5"/>
  <c r="AT135" i="5" s="1"/>
  <c r="AX135" i="5" s="1"/>
  <c r="AO32" i="5"/>
  <c r="AT32" i="5" s="1"/>
  <c r="AX32" i="5" s="1"/>
  <c r="AP141" i="5"/>
  <c r="AU141" i="5" s="1"/>
  <c r="AY141" i="5" s="1"/>
  <c r="AO29" i="5"/>
  <c r="AT29" i="5" s="1"/>
  <c r="AX29" i="5" s="1"/>
  <c r="AO37" i="5"/>
  <c r="AT37" i="5" s="1"/>
  <c r="AX37" i="5" s="1"/>
  <c r="AO128" i="5"/>
  <c r="AT128" i="5" s="1"/>
  <c r="AO127" i="5"/>
  <c r="AT127" i="5" s="1"/>
  <c r="AO148" i="5"/>
  <c r="AT148" i="5" s="1"/>
  <c r="AO134" i="5"/>
  <c r="AT134" i="5" s="1"/>
  <c r="AX134" i="5" s="1"/>
  <c r="AP140" i="5"/>
  <c r="AO130" i="5"/>
  <c r="AT130" i="5" s="1"/>
  <c r="AP8" i="5" l="1"/>
  <c r="AU140" i="5"/>
  <c r="AX27" i="5"/>
  <c r="AT8" i="5"/>
  <c r="AO8" i="5"/>
  <c r="AN8" i="5"/>
  <c r="AY140" i="5" l="1"/>
  <c r="AU8" i="5"/>
  <c r="BJ166" i="7"/>
  <c r="BJ165" i="7"/>
  <c r="BJ164" i="7"/>
  <c r="BJ163" i="7"/>
  <c r="BJ162" i="7"/>
  <c r="BJ161" i="7"/>
  <c r="BJ160" i="7"/>
  <c r="BJ159" i="7"/>
  <c r="BJ158" i="7"/>
  <c r="BJ157" i="7"/>
  <c r="BJ156" i="7"/>
  <c r="BJ155" i="7"/>
  <c r="BJ154" i="7"/>
  <c r="BJ153" i="7"/>
  <c r="BJ152" i="7"/>
  <c r="BJ151" i="7"/>
  <c r="BJ150" i="7"/>
  <c r="BJ149" i="7"/>
  <c r="BJ148" i="7"/>
  <c r="BJ147" i="7"/>
  <c r="BJ146" i="7"/>
  <c r="BJ145" i="7"/>
  <c r="BJ144" i="7"/>
  <c r="BJ143" i="7"/>
  <c r="BJ142" i="7"/>
  <c r="BJ141" i="7"/>
  <c r="BJ140" i="7"/>
  <c r="BJ139" i="7"/>
  <c r="BJ138" i="7"/>
  <c r="BJ137" i="7"/>
  <c r="BJ136" i="7"/>
  <c r="BJ135" i="7"/>
  <c r="BJ134" i="7"/>
  <c r="BJ133" i="7"/>
  <c r="BJ132" i="7"/>
  <c r="BJ131" i="7"/>
  <c r="BJ130" i="7"/>
  <c r="BJ129" i="7"/>
  <c r="BJ128" i="7"/>
  <c r="BJ127" i="7"/>
  <c r="BJ126" i="7"/>
  <c r="BJ125" i="7"/>
  <c r="BJ124" i="7"/>
  <c r="BJ123" i="7"/>
  <c r="BJ121" i="7"/>
  <c r="BJ119" i="7"/>
  <c r="BJ118" i="7"/>
  <c r="BJ92" i="7"/>
  <c r="BJ90" i="7"/>
  <c r="BJ88" i="7"/>
  <c r="BJ86" i="7"/>
  <c r="BJ84" i="7"/>
  <c r="BJ82" i="7"/>
  <c r="BJ80" i="7"/>
  <c r="BJ78" i="7"/>
  <c r="BJ76" i="7"/>
  <c r="BJ74" i="7"/>
  <c r="BJ72" i="7"/>
  <c r="BJ70" i="7"/>
  <c r="BJ68" i="7"/>
  <c r="BJ66" i="7"/>
  <c r="BJ64" i="7"/>
  <c r="BJ62" i="7"/>
  <c r="BJ60" i="7"/>
  <c r="B4" i="6"/>
  <c r="A7" i="5"/>
  <c r="M30" i="1" s="1"/>
  <c r="A7" i="2"/>
  <c r="B3" i="5"/>
  <c r="B3" i="2"/>
  <c r="H113" i="8" s="1"/>
  <c r="M29" i="1" l="1"/>
  <c r="M28" i="1"/>
  <c r="M27" i="1"/>
  <c r="L27" i="1"/>
  <c r="L113" i="8"/>
  <c r="O113" i="8"/>
  <c r="O25" i="8"/>
  <c r="O27" i="8"/>
  <c r="O29" i="8"/>
  <c r="O31" i="8"/>
  <c r="O33" i="8"/>
  <c r="O35" i="8"/>
  <c r="O37" i="8"/>
  <c r="O39" i="8"/>
  <c r="O41" i="8"/>
  <c r="O43" i="8"/>
  <c r="O45" i="8"/>
  <c r="O47" i="8"/>
  <c r="O49" i="8"/>
  <c r="O51" i="8"/>
  <c r="O53" i="8"/>
  <c r="O55" i="8"/>
  <c r="O57" i="8"/>
  <c r="O59" i="8"/>
  <c r="O61" i="8"/>
  <c r="O63" i="8"/>
  <c r="O65" i="8"/>
  <c r="O67" i="8"/>
  <c r="O69" i="8"/>
  <c r="O71" i="8"/>
  <c r="O73" i="8"/>
  <c r="O75" i="8"/>
  <c r="O77" i="8"/>
  <c r="O79" i="8"/>
  <c r="O81" i="8"/>
  <c r="O83" i="8"/>
  <c r="O85" i="8"/>
  <c r="O87" i="8"/>
  <c r="O89" i="8"/>
  <c r="O91" i="8"/>
  <c r="O93" i="8"/>
  <c r="O95" i="8"/>
  <c r="O97" i="8"/>
  <c r="O99" i="8"/>
  <c r="O101" i="8"/>
  <c r="O103" i="8"/>
  <c r="O105" i="8"/>
  <c r="O107" i="8"/>
  <c r="O109" i="8"/>
  <c r="O111" i="8"/>
  <c r="O116" i="8"/>
  <c r="O118" i="8"/>
  <c r="O120" i="8"/>
  <c r="O122" i="8"/>
  <c r="O124" i="8"/>
  <c r="O126" i="8"/>
  <c r="O128" i="8"/>
  <c r="O130" i="8"/>
  <c r="O132" i="8"/>
  <c r="O134" i="8"/>
  <c r="O136" i="8"/>
  <c r="O138" i="8"/>
  <c r="O24" i="8"/>
  <c r="O26" i="8"/>
  <c r="O28" i="8"/>
  <c r="O30" i="8"/>
  <c r="O32" i="8"/>
  <c r="O34" i="8"/>
  <c r="O36" i="8"/>
  <c r="O38" i="8"/>
  <c r="O40" i="8"/>
  <c r="O42" i="8"/>
  <c r="O44" i="8"/>
  <c r="O46" i="8"/>
  <c r="O48" i="8"/>
  <c r="O50" i="8"/>
  <c r="O52" i="8"/>
  <c r="O54" i="8"/>
  <c r="O56" i="8"/>
  <c r="O58" i="8"/>
  <c r="O60" i="8"/>
  <c r="O62" i="8"/>
  <c r="O64" i="8"/>
  <c r="O66" i="8"/>
  <c r="O68" i="8"/>
  <c r="O70" i="8"/>
  <c r="O72" i="8"/>
  <c r="O74" i="8"/>
  <c r="O76" i="8"/>
  <c r="O78" i="8"/>
  <c r="O80" i="8"/>
  <c r="O82" i="8"/>
  <c r="O84" i="8"/>
  <c r="O86" i="8"/>
  <c r="O88" i="8"/>
  <c r="O90" i="8"/>
  <c r="O92" i="8"/>
  <c r="O94" i="8"/>
  <c r="O96" i="8"/>
  <c r="O98" i="8"/>
  <c r="O100" i="8"/>
  <c r="O102" i="8"/>
  <c r="O104" i="8"/>
  <c r="O106" i="8"/>
  <c r="O108" i="8"/>
  <c r="O110" i="8"/>
  <c r="O112" i="8"/>
  <c r="O115" i="8"/>
  <c r="O117" i="8"/>
  <c r="O119" i="8"/>
  <c r="O121" i="8"/>
  <c r="O123" i="8"/>
  <c r="O125" i="8"/>
  <c r="O127" i="8"/>
  <c r="O129" i="8"/>
  <c r="O131" i="8"/>
  <c r="O133" i="8"/>
  <c r="O135" i="8"/>
  <c r="O137" i="8"/>
  <c r="O20" i="8"/>
  <c r="O21" i="8"/>
  <c r="O22" i="8"/>
  <c r="I23" i="1"/>
  <c r="L20" i="8"/>
  <c r="L21" i="8"/>
  <c r="L25" i="8"/>
  <c r="L27" i="8"/>
  <c r="L29" i="8"/>
  <c r="L31" i="8"/>
  <c r="L33" i="8"/>
  <c r="L35" i="8"/>
  <c r="L37" i="8"/>
  <c r="L39" i="8"/>
  <c r="L41" i="8"/>
  <c r="L43" i="8"/>
  <c r="L45" i="8"/>
  <c r="L47" i="8"/>
  <c r="L49" i="8"/>
  <c r="L51" i="8"/>
  <c r="L53" i="8"/>
  <c r="L55" i="8"/>
  <c r="L57" i="8"/>
  <c r="L59" i="8"/>
  <c r="L61" i="8"/>
  <c r="L63" i="8"/>
  <c r="L65" i="8"/>
  <c r="L67" i="8"/>
  <c r="L69" i="8"/>
  <c r="L71" i="8"/>
  <c r="L73" i="8"/>
  <c r="L75" i="8"/>
  <c r="L77" i="8"/>
  <c r="L79" i="8"/>
  <c r="L81" i="8"/>
  <c r="L83" i="8"/>
  <c r="L85" i="8"/>
  <c r="L87" i="8"/>
  <c r="L89" i="8"/>
  <c r="L91" i="8"/>
  <c r="L93" i="8"/>
  <c r="L95" i="8"/>
  <c r="L97" i="8"/>
  <c r="L99" i="8"/>
  <c r="L101" i="8"/>
  <c r="L103" i="8"/>
  <c r="L105" i="8"/>
  <c r="L107" i="8"/>
  <c r="L109" i="8"/>
  <c r="L111" i="8"/>
  <c r="L116" i="8"/>
  <c r="L118" i="8"/>
  <c r="L120" i="8"/>
  <c r="L122" i="8"/>
  <c r="L124" i="8"/>
  <c r="L126" i="8"/>
  <c r="L128" i="8"/>
  <c r="L130" i="8"/>
  <c r="L132" i="8"/>
  <c r="L134" i="8"/>
  <c r="L136" i="8"/>
  <c r="L138" i="8"/>
  <c r="L22" i="8"/>
  <c r="L24" i="8"/>
  <c r="L26" i="8"/>
  <c r="L28" i="8"/>
  <c r="L30" i="8"/>
  <c r="L32" i="8"/>
  <c r="L34" i="8"/>
  <c r="L36" i="8"/>
  <c r="L38" i="8"/>
  <c r="L40" i="8"/>
  <c r="L42" i="8"/>
  <c r="L44" i="8"/>
  <c r="L46" i="8"/>
  <c r="L48" i="8"/>
  <c r="L50" i="8"/>
  <c r="L52" i="8"/>
  <c r="L54" i="8"/>
  <c r="L56" i="8"/>
  <c r="L58" i="8"/>
  <c r="L60" i="8"/>
  <c r="L62" i="8"/>
  <c r="L64" i="8"/>
  <c r="L66" i="8"/>
  <c r="L68" i="8"/>
  <c r="L70" i="8"/>
  <c r="L72" i="8"/>
  <c r="L74" i="8"/>
  <c r="L76" i="8"/>
  <c r="L78" i="8"/>
  <c r="L80" i="8"/>
  <c r="L82" i="8"/>
  <c r="L84" i="8"/>
  <c r="L86" i="8"/>
  <c r="L88" i="8"/>
  <c r="L90" i="8"/>
  <c r="L92" i="8"/>
  <c r="L94" i="8"/>
  <c r="L96" i="8"/>
  <c r="L98" i="8"/>
  <c r="L100" i="8"/>
  <c r="L102" i="8"/>
  <c r="L104" i="8"/>
  <c r="L106" i="8"/>
  <c r="L108" i="8"/>
  <c r="L110" i="8"/>
  <c r="L112" i="8"/>
  <c r="L115" i="8"/>
  <c r="L117" i="8"/>
  <c r="L119" i="8"/>
  <c r="L121" i="8"/>
  <c r="L123" i="8"/>
  <c r="L125" i="8"/>
  <c r="L127" i="8"/>
  <c r="L129" i="8"/>
  <c r="L131" i="8"/>
  <c r="L133" i="8"/>
  <c r="L135" i="8"/>
  <c r="L137" i="8"/>
  <c r="F24" i="8"/>
  <c r="H24" i="8" s="1"/>
  <c r="I24" i="8" s="1"/>
  <c r="F25" i="8"/>
  <c r="H25" i="8" s="1"/>
  <c r="I25" i="8" s="1"/>
  <c r="F27" i="8"/>
  <c r="H27" i="8" s="1"/>
  <c r="I27" i="8" s="1"/>
  <c r="F29" i="8"/>
  <c r="H29" i="8" s="1"/>
  <c r="I29" i="8" s="1"/>
  <c r="F31" i="8"/>
  <c r="H31" i="8" s="1"/>
  <c r="I31" i="8" s="1"/>
  <c r="F33" i="8"/>
  <c r="H33" i="8" s="1"/>
  <c r="I33" i="8" s="1"/>
  <c r="F35" i="8"/>
  <c r="H35" i="8" s="1"/>
  <c r="I35" i="8" s="1"/>
  <c r="F37" i="8"/>
  <c r="H37" i="8" s="1"/>
  <c r="I37" i="8" s="1"/>
  <c r="F39" i="8"/>
  <c r="H39" i="8" s="1"/>
  <c r="I39" i="8" s="1"/>
  <c r="F41" i="8"/>
  <c r="H41" i="8" s="1"/>
  <c r="I41" i="8" s="1"/>
  <c r="F43" i="8"/>
  <c r="H43" i="8" s="1"/>
  <c r="I43" i="8" s="1"/>
  <c r="F45" i="8"/>
  <c r="H45" i="8" s="1"/>
  <c r="I45" i="8" s="1"/>
  <c r="F47" i="8"/>
  <c r="H47" i="8" s="1"/>
  <c r="I47" i="8" s="1"/>
  <c r="F49" i="8"/>
  <c r="H49" i="8" s="1"/>
  <c r="I49" i="8" s="1"/>
  <c r="F51" i="8"/>
  <c r="H51" i="8" s="1"/>
  <c r="I51" i="8" s="1"/>
  <c r="F53" i="8"/>
  <c r="H53" i="8" s="1"/>
  <c r="I53" i="8" s="1"/>
  <c r="F55" i="8"/>
  <c r="H55" i="8" s="1"/>
  <c r="I55" i="8" s="1"/>
  <c r="F57" i="8"/>
  <c r="H57" i="8" s="1"/>
  <c r="I57" i="8" s="1"/>
  <c r="F59" i="8"/>
  <c r="H59" i="8" s="1"/>
  <c r="I59" i="8" s="1"/>
  <c r="F61" i="8"/>
  <c r="H61" i="8" s="1"/>
  <c r="I61" i="8" s="1"/>
  <c r="F63" i="8"/>
  <c r="H63" i="8" s="1"/>
  <c r="I63" i="8" s="1"/>
  <c r="F65" i="8"/>
  <c r="H65" i="8" s="1"/>
  <c r="I65" i="8" s="1"/>
  <c r="F67" i="8"/>
  <c r="H67" i="8" s="1"/>
  <c r="I67" i="8" s="1"/>
  <c r="F69" i="8"/>
  <c r="H69" i="8" s="1"/>
  <c r="I69" i="8" s="1"/>
  <c r="F71" i="8"/>
  <c r="H71" i="8" s="1"/>
  <c r="I71" i="8" s="1"/>
  <c r="F73" i="8"/>
  <c r="H73" i="8" s="1"/>
  <c r="I73" i="8" s="1"/>
  <c r="F75" i="8"/>
  <c r="H75" i="8" s="1"/>
  <c r="I75" i="8" s="1"/>
  <c r="F77" i="8"/>
  <c r="H77" i="8" s="1"/>
  <c r="I77" i="8" s="1"/>
  <c r="F79" i="8"/>
  <c r="H79" i="8" s="1"/>
  <c r="I79" i="8" s="1"/>
  <c r="F81" i="8"/>
  <c r="H81" i="8" s="1"/>
  <c r="I81" i="8" s="1"/>
  <c r="F83" i="8"/>
  <c r="H83" i="8" s="1"/>
  <c r="I83" i="8" s="1"/>
  <c r="F85" i="8"/>
  <c r="H85" i="8" s="1"/>
  <c r="I85" i="8" s="1"/>
  <c r="F87" i="8"/>
  <c r="H87" i="8" s="1"/>
  <c r="I87" i="8" s="1"/>
  <c r="F89" i="8"/>
  <c r="H89" i="8" s="1"/>
  <c r="I89" i="8" s="1"/>
  <c r="F91" i="8"/>
  <c r="H91" i="8" s="1"/>
  <c r="I91" i="8" s="1"/>
  <c r="F93" i="8"/>
  <c r="H93" i="8" s="1"/>
  <c r="I93" i="8" s="1"/>
  <c r="F95" i="8"/>
  <c r="H95" i="8" s="1"/>
  <c r="I95" i="8" s="1"/>
  <c r="F97" i="8"/>
  <c r="H97" i="8" s="1"/>
  <c r="I97" i="8" s="1"/>
  <c r="F99" i="8"/>
  <c r="H99" i="8" s="1"/>
  <c r="I99" i="8" s="1"/>
  <c r="F101" i="8"/>
  <c r="H101" i="8" s="1"/>
  <c r="I101" i="8" s="1"/>
  <c r="F103" i="8"/>
  <c r="H103" i="8" s="1"/>
  <c r="I103" i="8" s="1"/>
  <c r="F105" i="8"/>
  <c r="H105" i="8" s="1"/>
  <c r="I105" i="8" s="1"/>
  <c r="F107" i="8"/>
  <c r="H107" i="8" s="1"/>
  <c r="I107" i="8" s="1"/>
  <c r="F109" i="8"/>
  <c r="H109" i="8" s="1"/>
  <c r="I109" i="8" s="1"/>
  <c r="F111" i="8"/>
  <c r="H111" i="8" s="1"/>
  <c r="I111" i="8" s="1"/>
  <c r="F116" i="8"/>
  <c r="H116" i="8" s="1"/>
  <c r="I116" i="8" s="1"/>
  <c r="F118" i="8"/>
  <c r="H118" i="8" s="1"/>
  <c r="I118" i="8" s="1"/>
  <c r="F120" i="8"/>
  <c r="H120" i="8" s="1"/>
  <c r="I120" i="8" s="1"/>
  <c r="F122" i="8"/>
  <c r="H122" i="8" s="1"/>
  <c r="I122" i="8" s="1"/>
  <c r="F124" i="8"/>
  <c r="H124" i="8" s="1"/>
  <c r="I124" i="8" s="1"/>
  <c r="F126" i="8"/>
  <c r="H126" i="8" s="1"/>
  <c r="I126" i="8" s="1"/>
  <c r="F128" i="8"/>
  <c r="H128" i="8" s="1"/>
  <c r="F130" i="8"/>
  <c r="H130" i="8" s="1"/>
  <c r="I130" i="8" s="1"/>
  <c r="F132" i="8"/>
  <c r="H132" i="8" s="1"/>
  <c r="I132" i="8" s="1"/>
  <c r="F134" i="8"/>
  <c r="H134" i="8" s="1"/>
  <c r="I134" i="8" s="1"/>
  <c r="F136" i="8"/>
  <c r="H136" i="8" s="1"/>
  <c r="I136" i="8" s="1"/>
  <c r="F138" i="8"/>
  <c r="H138" i="8" s="1"/>
  <c r="I138" i="8" s="1"/>
  <c r="F26" i="8"/>
  <c r="H26" i="8" s="1"/>
  <c r="I26" i="8" s="1"/>
  <c r="F28" i="8"/>
  <c r="H28" i="8" s="1"/>
  <c r="I28" i="8" s="1"/>
  <c r="F30" i="8"/>
  <c r="H30" i="8" s="1"/>
  <c r="I30" i="8" s="1"/>
  <c r="F32" i="8"/>
  <c r="H32" i="8" s="1"/>
  <c r="I32" i="8" s="1"/>
  <c r="F34" i="8"/>
  <c r="H34" i="8" s="1"/>
  <c r="I34" i="8" s="1"/>
  <c r="F36" i="8"/>
  <c r="H36" i="8" s="1"/>
  <c r="I36" i="8" s="1"/>
  <c r="F38" i="8"/>
  <c r="H38" i="8" s="1"/>
  <c r="I38" i="8" s="1"/>
  <c r="F40" i="8"/>
  <c r="H40" i="8" s="1"/>
  <c r="I40" i="8" s="1"/>
  <c r="F42" i="8"/>
  <c r="H42" i="8" s="1"/>
  <c r="I42" i="8" s="1"/>
  <c r="F44" i="8"/>
  <c r="H44" i="8" s="1"/>
  <c r="I44" i="8" s="1"/>
  <c r="F46" i="8"/>
  <c r="H46" i="8" s="1"/>
  <c r="I46" i="8" s="1"/>
  <c r="F48" i="8"/>
  <c r="H48" i="8" s="1"/>
  <c r="I48" i="8" s="1"/>
  <c r="F50" i="8"/>
  <c r="H50" i="8" s="1"/>
  <c r="I50" i="8" s="1"/>
  <c r="F52" i="8"/>
  <c r="H52" i="8" s="1"/>
  <c r="I52" i="8" s="1"/>
  <c r="F54" i="8"/>
  <c r="H54" i="8" s="1"/>
  <c r="I54" i="8" s="1"/>
  <c r="F56" i="8"/>
  <c r="H56" i="8" s="1"/>
  <c r="I56" i="8" s="1"/>
  <c r="F58" i="8"/>
  <c r="H58" i="8" s="1"/>
  <c r="I58" i="8" s="1"/>
  <c r="F60" i="8"/>
  <c r="H60" i="8" s="1"/>
  <c r="I60" i="8" s="1"/>
  <c r="F62" i="8"/>
  <c r="H62" i="8" s="1"/>
  <c r="I62" i="8" s="1"/>
  <c r="F64" i="8"/>
  <c r="H64" i="8" s="1"/>
  <c r="I64" i="8" s="1"/>
  <c r="F66" i="8"/>
  <c r="H66" i="8" s="1"/>
  <c r="I66" i="8" s="1"/>
  <c r="F68" i="8"/>
  <c r="H68" i="8" s="1"/>
  <c r="I68" i="8" s="1"/>
  <c r="F70" i="8"/>
  <c r="H70" i="8" s="1"/>
  <c r="I70" i="8" s="1"/>
  <c r="F72" i="8"/>
  <c r="H72" i="8" s="1"/>
  <c r="I72" i="8" s="1"/>
  <c r="F74" i="8"/>
  <c r="H74" i="8" s="1"/>
  <c r="I74" i="8" s="1"/>
  <c r="F76" i="8"/>
  <c r="H76" i="8" s="1"/>
  <c r="I76" i="8" s="1"/>
  <c r="F78" i="8"/>
  <c r="H78" i="8" s="1"/>
  <c r="I78" i="8" s="1"/>
  <c r="F80" i="8"/>
  <c r="H80" i="8" s="1"/>
  <c r="I80" i="8" s="1"/>
  <c r="F82" i="8"/>
  <c r="H82" i="8" s="1"/>
  <c r="I82" i="8" s="1"/>
  <c r="F84" i="8"/>
  <c r="H84" i="8" s="1"/>
  <c r="I84" i="8" s="1"/>
  <c r="F86" i="8"/>
  <c r="H86" i="8" s="1"/>
  <c r="I86" i="8" s="1"/>
  <c r="F88" i="8"/>
  <c r="H88" i="8" s="1"/>
  <c r="I88" i="8" s="1"/>
  <c r="F90" i="8"/>
  <c r="H90" i="8" s="1"/>
  <c r="I90" i="8" s="1"/>
  <c r="F92" i="8"/>
  <c r="H92" i="8" s="1"/>
  <c r="I92" i="8" s="1"/>
  <c r="F94" i="8"/>
  <c r="H94" i="8" s="1"/>
  <c r="I94" i="8" s="1"/>
  <c r="F96" i="8"/>
  <c r="H96" i="8" s="1"/>
  <c r="I96" i="8" s="1"/>
  <c r="F98" i="8"/>
  <c r="H98" i="8" s="1"/>
  <c r="I98" i="8" s="1"/>
  <c r="F100" i="8"/>
  <c r="H100" i="8" s="1"/>
  <c r="I100" i="8" s="1"/>
  <c r="F102" i="8"/>
  <c r="H102" i="8" s="1"/>
  <c r="I102" i="8" s="1"/>
  <c r="F104" i="8"/>
  <c r="H104" i="8" s="1"/>
  <c r="I104" i="8" s="1"/>
  <c r="F106" i="8"/>
  <c r="H106" i="8" s="1"/>
  <c r="I106" i="8" s="1"/>
  <c r="F108" i="8"/>
  <c r="H108" i="8" s="1"/>
  <c r="F110" i="8"/>
  <c r="H110" i="8" s="1"/>
  <c r="I110" i="8" s="1"/>
  <c r="F112" i="8"/>
  <c r="H112" i="8" s="1"/>
  <c r="I112" i="8" s="1"/>
  <c r="F115" i="8"/>
  <c r="H115" i="8" s="1"/>
  <c r="I115" i="8" s="1"/>
  <c r="F117" i="8"/>
  <c r="H117" i="8" s="1"/>
  <c r="I117" i="8" s="1"/>
  <c r="F119" i="8"/>
  <c r="H119" i="8" s="1"/>
  <c r="I119" i="8" s="1"/>
  <c r="F121" i="8"/>
  <c r="H121" i="8" s="1"/>
  <c r="I121" i="8" s="1"/>
  <c r="F123" i="8"/>
  <c r="H123" i="8" s="1"/>
  <c r="I123" i="8" s="1"/>
  <c r="F125" i="8"/>
  <c r="H125" i="8" s="1"/>
  <c r="I125" i="8" s="1"/>
  <c r="F127" i="8"/>
  <c r="H127" i="8" s="1"/>
  <c r="I127" i="8" s="1"/>
  <c r="F129" i="8"/>
  <c r="H129" i="8" s="1"/>
  <c r="F131" i="8"/>
  <c r="H131" i="8" s="1"/>
  <c r="I131" i="8" s="1"/>
  <c r="F133" i="8"/>
  <c r="H133" i="8" s="1"/>
  <c r="I133" i="8" s="1"/>
  <c r="F135" i="8"/>
  <c r="H135" i="8" s="1"/>
  <c r="I135" i="8" s="1"/>
  <c r="F137" i="8"/>
  <c r="H137" i="8" s="1"/>
  <c r="I137" i="8" s="1"/>
  <c r="F20" i="8"/>
  <c r="F21" i="8"/>
  <c r="H21" i="8" s="1"/>
  <c r="I21" i="8" s="1"/>
  <c r="F22" i="8"/>
  <c r="H22" i="8" s="1"/>
  <c r="I22" i="8" s="1"/>
  <c r="G6" i="7"/>
  <c r="G4" i="7"/>
  <c r="K6" i="7"/>
  <c r="K4" i="7"/>
  <c r="O6" i="7"/>
  <c r="O4" i="7"/>
  <c r="S6" i="7"/>
  <c r="S4" i="7"/>
  <c r="W6" i="7"/>
  <c r="W4" i="7"/>
  <c r="W3" i="7" s="1"/>
  <c r="AA6" i="7"/>
  <c r="AA4" i="7"/>
  <c r="AA3" i="7" s="1"/>
  <c r="AE6" i="7"/>
  <c r="AE4" i="7"/>
  <c r="AE3" i="7" s="1"/>
  <c r="AI6" i="7"/>
  <c r="AI4" i="7"/>
  <c r="AI3" i="7" s="1"/>
  <c r="AM6" i="7"/>
  <c r="AM4" i="7"/>
  <c r="AM3" i="7" s="1"/>
  <c r="AQ6" i="7"/>
  <c r="AQ4" i="7"/>
  <c r="AQ3" i="7" s="1"/>
  <c r="AW6" i="7"/>
  <c r="AW4" i="7"/>
  <c r="AW3" i="7" s="1"/>
  <c r="BC6" i="7"/>
  <c r="BC4" i="7"/>
  <c r="BC3" i="7" s="1"/>
  <c r="S35" i="1"/>
  <c r="S41" i="1"/>
  <c r="S43" i="1"/>
  <c r="S45" i="1"/>
  <c r="S55" i="1"/>
  <c r="S49" i="1"/>
  <c r="S39" i="1"/>
  <c r="S61" i="1"/>
  <c r="S52" i="1"/>
  <c r="S36" i="1"/>
  <c r="S38" i="1"/>
  <c r="S42" i="1"/>
  <c r="S44" i="1"/>
  <c r="S46" i="1"/>
  <c r="S54" i="1"/>
  <c r="S56" i="1"/>
  <c r="S48" i="1"/>
  <c r="A63" i="1"/>
  <c r="S59" i="1"/>
  <c r="S51" i="1"/>
  <c r="E6" i="7"/>
  <c r="E4" i="7"/>
  <c r="I6" i="7"/>
  <c r="I4" i="7"/>
  <c r="M6" i="7"/>
  <c r="M4" i="7"/>
  <c r="M3" i="7" s="1"/>
  <c r="Q6" i="7"/>
  <c r="Q4" i="7"/>
  <c r="Q3" i="7" s="1"/>
  <c r="U6" i="7"/>
  <c r="U4" i="7"/>
  <c r="U3" i="7" s="1"/>
  <c r="Y6" i="7"/>
  <c r="Y4" i="7"/>
  <c r="Y3" i="7" s="1"/>
  <c r="AC6" i="7"/>
  <c r="AC4" i="7"/>
  <c r="AC3" i="7" s="1"/>
  <c r="AG6" i="7"/>
  <c r="AG4" i="7"/>
  <c r="AG3" i="7" s="1"/>
  <c r="AK6" i="7"/>
  <c r="AK4" i="7"/>
  <c r="AK3" i="7" s="1"/>
  <c r="AO6" i="7"/>
  <c r="AO4" i="7"/>
  <c r="AO3" i="7" s="1"/>
  <c r="AS6" i="7"/>
  <c r="AS4" i="7"/>
  <c r="AS3" i="7" s="1"/>
  <c r="AU6" i="7"/>
  <c r="AU4" i="7"/>
  <c r="AU3" i="7" s="1"/>
  <c r="AY6" i="7"/>
  <c r="AY4" i="7"/>
  <c r="AY3" i="7" s="1"/>
  <c r="BA6" i="7"/>
  <c r="BA4" i="7"/>
  <c r="BA3" i="7" s="1"/>
  <c r="BE6" i="7"/>
  <c r="BE4" i="7"/>
  <c r="BE3" i="7" s="1"/>
  <c r="BG6" i="7"/>
  <c r="BL6" i="7" s="1"/>
  <c r="BL7" i="7" s="1"/>
  <c r="BG4" i="7"/>
  <c r="F6" i="7"/>
  <c r="F4" i="7"/>
  <c r="H6" i="7"/>
  <c r="H4" i="7"/>
  <c r="J6" i="7"/>
  <c r="J4" i="7"/>
  <c r="L6" i="7"/>
  <c r="L4" i="7"/>
  <c r="N6" i="7"/>
  <c r="N4" i="7"/>
  <c r="P6" i="7"/>
  <c r="P4" i="7"/>
  <c r="R6" i="7"/>
  <c r="R4" i="7"/>
  <c r="T6" i="7"/>
  <c r="T4" i="7"/>
  <c r="T3" i="7" s="1"/>
  <c r="V6" i="7"/>
  <c r="V4" i="7"/>
  <c r="V3" i="7" s="1"/>
  <c r="X6" i="7"/>
  <c r="X4" i="7"/>
  <c r="X3" i="7" s="1"/>
  <c r="Z6" i="7"/>
  <c r="Z4" i="7"/>
  <c r="Z3" i="7" s="1"/>
  <c r="AB6" i="7"/>
  <c r="AB4" i="7"/>
  <c r="AB3" i="7" s="1"/>
  <c r="AD6" i="7"/>
  <c r="AD4" i="7"/>
  <c r="AD3" i="7" s="1"/>
  <c r="AF6" i="7"/>
  <c r="AF4" i="7"/>
  <c r="AF3" i="7" s="1"/>
  <c r="AH6" i="7"/>
  <c r="AH4" i="7"/>
  <c r="AH3" i="7" s="1"/>
  <c r="AJ6" i="7"/>
  <c r="AJ4" i="7"/>
  <c r="AJ3" i="7" s="1"/>
  <c r="AL6" i="7"/>
  <c r="AL4" i="7"/>
  <c r="AL3" i="7" s="1"/>
  <c r="AN6" i="7"/>
  <c r="AN4" i="7"/>
  <c r="AN3" i="7" s="1"/>
  <c r="AP6" i="7"/>
  <c r="AP4" i="7"/>
  <c r="AP3" i="7" s="1"/>
  <c r="AR6" i="7"/>
  <c r="AR4" i="7"/>
  <c r="AR3" i="7" s="1"/>
  <c r="AT6" i="7"/>
  <c r="AT4" i="7"/>
  <c r="AT3" i="7" s="1"/>
  <c r="AV6" i="7"/>
  <c r="AV4" i="7"/>
  <c r="AV3" i="7" s="1"/>
  <c r="AX6" i="7"/>
  <c r="AX4" i="7"/>
  <c r="AX3" i="7" s="1"/>
  <c r="AZ6" i="7"/>
  <c r="AZ4" i="7"/>
  <c r="AZ3" i="7" s="1"/>
  <c r="BB6" i="7"/>
  <c r="BB4" i="7"/>
  <c r="BB3" i="7" s="1"/>
  <c r="BD6" i="7"/>
  <c r="BD4" i="7"/>
  <c r="BD3" i="7" s="1"/>
  <c r="BF6" i="7"/>
  <c r="BF4" i="7"/>
  <c r="BF3" i="7" s="1"/>
  <c r="B36" i="1"/>
  <c r="B35" i="1"/>
  <c r="B39" i="1"/>
  <c r="B49" i="1"/>
  <c r="B51" i="1"/>
  <c r="B62" i="1"/>
  <c r="B56" i="1"/>
  <c r="B45" i="1"/>
  <c r="B41" i="1"/>
  <c r="B46" i="1"/>
  <c r="B42" i="1"/>
  <c r="B48" i="1"/>
  <c r="B52" i="1"/>
  <c r="B59" i="1"/>
  <c r="B55" i="1"/>
  <c r="B43" i="1"/>
  <c r="B44" i="1"/>
  <c r="B38" i="1"/>
  <c r="B54" i="1"/>
  <c r="B61" i="1"/>
  <c r="K22" i="1"/>
  <c r="O22" i="1"/>
  <c r="S22" i="1"/>
  <c r="L29" i="1"/>
  <c r="J22" i="1"/>
  <c r="N22" i="1"/>
  <c r="R22" i="1"/>
  <c r="L30" i="1"/>
  <c r="M22" i="1"/>
  <c r="Q22" i="1"/>
  <c r="U22" i="1"/>
  <c r="L22" i="1"/>
  <c r="P22" i="1"/>
  <c r="T22" i="1"/>
  <c r="L28" i="1"/>
  <c r="O38" i="1"/>
  <c r="O48" i="1"/>
  <c r="O52" i="1"/>
  <c r="O46" i="1"/>
  <c r="O42" i="1"/>
  <c r="O43" i="1"/>
  <c r="O49" i="1"/>
  <c r="O51" i="1"/>
  <c r="O45" i="1"/>
  <c r="O41" i="1"/>
  <c r="O39" i="1"/>
  <c r="O44" i="1"/>
  <c r="BJ61" i="7"/>
  <c r="BJ63" i="7"/>
  <c r="BJ65" i="7"/>
  <c r="BJ67" i="7"/>
  <c r="BJ69" i="7"/>
  <c r="BJ71" i="7"/>
  <c r="BJ73" i="7"/>
  <c r="BJ75" i="7"/>
  <c r="BJ77" i="7"/>
  <c r="BJ79" i="7"/>
  <c r="BJ81" i="7"/>
  <c r="BJ83" i="7"/>
  <c r="BJ85" i="7"/>
  <c r="BJ87" i="7"/>
  <c r="BJ89" i="7"/>
  <c r="BJ91" i="7"/>
  <c r="BJ120" i="7"/>
  <c r="BJ122" i="7"/>
  <c r="BJ8" i="7"/>
  <c r="BJ9" i="7"/>
  <c r="BJ10" i="7"/>
  <c r="BJ11" i="7"/>
  <c r="BJ12" i="7"/>
  <c r="BJ13" i="7"/>
  <c r="BJ14" i="7"/>
  <c r="BJ15" i="7"/>
  <c r="BJ16" i="7"/>
  <c r="BJ17" i="7"/>
  <c r="BJ18" i="7"/>
  <c r="BJ19" i="7"/>
  <c r="BJ20" i="7"/>
  <c r="BJ21" i="7"/>
  <c r="BJ22" i="7"/>
  <c r="BJ23" i="7"/>
  <c r="BJ24" i="7"/>
  <c r="BJ25" i="7"/>
  <c r="BJ26" i="7"/>
  <c r="BJ27" i="7"/>
  <c r="BJ28" i="7"/>
  <c r="BJ29" i="7"/>
  <c r="BJ30" i="7"/>
  <c r="BJ31" i="7"/>
  <c r="BJ32" i="7"/>
  <c r="BJ33" i="7"/>
  <c r="BJ34" i="7"/>
  <c r="BJ35" i="7"/>
  <c r="BJ36" i="7"/>
  <c r="BJ37" i="7"/>
  <c r="BJ38" i="7"/>
  <c r="BJ39" i="7"/>
  <c r="BJ40" i="7"/>
  <c r="BJ41" i="7"/>
  <c r="BJ42" i="7"/>
  <c r="BJ43" i="7"/>
  <c r="BJ44" i="7"/>
  <c r="BJ45" i="7"/>
  <c r="BJ46" i="7"/>
  <c r="BJ47" i="7"/>
  <c r="BJ48" i="7"/>
  <c r="BJ49" i="7"/>
  <c r="BJ50" i="7"/>
  <c r="BJ51" i="7"/>
  <c r="BJ52" i="7"/>
  <c r="BJ53" i="7"/>
  <c r="BJ54" i="7"/>
  <c r="BJ55" i="7"/>
  <c r="BJ56" i="7"/>
  <c r="BJ57" i="7"/>
  <c r="BJ58" i="7"/>
  <c r="BJ59" i="7"/>
  <c r="BJ7" i="7"/>
  <c r="BJ93" i="7"/>
  <c r="BJ94" i="7"/>
  <c r="BJ95" i="7"/>
  <c r="BJ96" i="7"/>
  <c r="BJ97" i="7"/>
  <c r="BJ98" i="7"/>
  <c r="BJ99" i="7"/>
  <c r="BJ100" i="7"/>
  <c r="BJ101" i="7"/>
  <c r="BJ102" i="7"/>
  <c r="BJ103" i="7"/>
  <c r="BJ104" i="7"/>
  <c r="BJ105" i="7"/>
  <c r="BJ106" i="7"/>
  <c r="BJ107" i="7"/>
  <c r="BJ108" i="7"/>
  <c r="BJ109" i="7"/>
  <c r="BJ110" i="7"/>
  <c r="BJ111" i="7"/>
  <c r="BJ112" i="7"/>
  <c r="BJ113" i="7"/>
  <c r="BJ114" i="7"/>
  <c r="BJ115" i="7"/>
  <c r="BJ116" i="7"/>
  <c r="BJ117" i="7"/>
  <c r="E3" i="7" l="1"/>
  <c r="S3" i="7"/>
  <c r="O3" i="7"/>
  <c r="K3" i="7"/>
  <c r="G3" i="7"/>
  <c r="S33" i="1"/>
  <c r="S32" i="1"/>
  <c r="M128" i="8"/>
  <c r="L18" i="8"/>
  <c r="H20" i="8"/>
  <c r="F18" i="8"/>
  <c r="I3" i="7"/>
  <c r="R3" i="7"/>
  <c r="P3" i="7"/>
  <c r="N3" i="7"/>
  <c r="L3" i="7"/>
  <c r="J3" i="7"/>
  <c r="H3" i="7"/>
  <c r="F3" i="7"/>
  <c r="BG3" i="7"/>
  <c r="S58" i="1"/>
  <c r="S60" i="1" s="1"/>
  <c r="S62" i="1" s="1"/>
  <c r="R54" i="1"/>
  <c r="R59" i="1"/>
  <c r="T59" i="1" s="1"/>
  <c r="U59" i="1" s="1"/>
  <c r="R61" i="1"/>
  <c r="T61" i="1" s="1"/>
  <c r="U61" i="1" s="1"/>
  <c r="R55" i="1"/>
  <c r="T55" i="1" s="1"/>
  <c r="U55" i="1" s="1"/>
  <c r="R56" i="1"/>
  <c r="T56" i="1" s="1"/>
  <c r="U56" i="1" s="1"/>
  <c r="S30" i="1" l="1"/>
  <c r="S29" i="1" s="1"/>
  <c r="L17" i="1"/>
  <c r="H18" i="8"/>
  <c r="I18" i="8" s="1"/>
  <c r="I20" i="8"/>
  <c r="E54" i="1"/>
  <c r="O54" i="1"/>
  <c r="E55" i="1"/>
  <c r="E61" i="1"/>
  <c r="E59" i="1"/>
  <c r="E56" i="1"/>
  <c r="T54" i="1"/>
  <c r="U54" i="1" s="1"/>
  <c r="AX130" i="5" l="1"/>
  <c r="AX127" i="5" l="1"/>
  <c r="AX128" i="5"/>
  <c r="AX148" i="5"/>
  <c r="AX129" i="5"/>
  <c r="AY139" i="5"/>
  <c r="AY138" i="5"/>
  <c r="AB8" i="5" l="1"/>
  <c r="AF8" i="5"/>
  <c r="AL8" i="5"/>
  <c r="U23" i="1" s="1"/>
  <c r="O23" i="1"/>
  <c r="K23" i="1"/>
  <c r="AC8" i="5"/>
  <c r="L23" i="1" s="1"/>
  <c r="AE8" i="5"/>
  <c r="N23" i="1" s="1"/>
  <c r="AG8" i="5"/>
  <c r="P23" i="1" s="1"/>
  <c r="AI8" i="5"/>
  <c r="R23" i="1" s="1"/>
  <c r="AK8" i="5"/>
  <c r="T23" i="1" s="1"/>
  <c r="AJ8" i="5"/>
  <c r="S23" i="1" s="1"/>
  <c r="AY20" i="5"/>
  <c r="AY8" i="5" s="1"/>
  <c r="K129" i="8"/>
  <c r="M129" i="8" s="1"/>
  <c r="K41" i="8"/>
  <c r="M41" i="8" s="1"/>
  <c r="K37" i="8"/>
  <c r="M37" i="8" s="1"/>
  <c r="K127" i="8"/>
  <c r="M127" i="8" s="1"/>
  <c r="K117" i="8"/>
  <c r="M117" i="8" s="1"/>
  <c r="K136" i="8"/>
  <c r="M136" i="8" s="1"/>
  <c r="K115" i="8"/>
  <c r="M115" i="8" s="1"/>
  <c r="K133" i="8"/>
  <c r="M133" i="8" s="1"/>
  <c r="K132" i="8"/>
  <c r="M132" i="8" s="1"/>
  <c r="K124" i="8"/>
  <c r="M124" i="8" s="1"/>
  <c r="K118" i="8"/>
  <c r="M118" i="8" s="1"/>
  <c r="K24" i="8"/>
  <c r="M24" i="8" s="1"/>
  <c r="K29" i="8"/>
  <c r="M29" i="8" s="1"/>
  <c r="K25" i="8"/>
  <c r="M25" i="8" s="1"/>
  <c r="K26" i="8"/>
  <c r="M26" i="8" s="1"/>
  <c r="K28" i="8"/>
  <c r="M28" i="8" s="1"/>
  <c r="K39" i="8"/>
  <c r="M39" i="8" s="1"/>
  <c r="K34" i="8"/>
  <c r="M34" i="8" s="1"/>
  <c r="K36" i="8"/>
  <c r="M36" i="8" s="1"/>
  <c r="K38" i="8"/>
  <c r="M38" i="8" s="1"/>
  <c r="K40" i="8"/>
  <c r="M40" i="8" s="1"/>
  <c r="K30" i="8"/>
  <c r="M30" i="8" s="1"/>
  <c r="K33" i="8"/>
  <c r="M33" i="8" s="1"/>
  <c r="K47" i="8"/>
  <c r="M47" i="8" s="1"/>
  <c r="K43" i="8"/>
  <c r="M43" i="8" s="1"/>
  <c r="K58" i="8"/>
  <c r="M58" i="8" s="1"/>
  <c r="K46" i="8"/>
  <c r="M46" i="8" s="1"/>
  <c r="K42" i="8"/>
  <c r="M42" i="8" s="1"/>
  <c r="K59" i="8"/>
  <c r="M59" i="8" s="1"/>
  <c r="K55" i="8"/>
  <c r="M55" i="8" s="1"/>
  <c r="K49" i="8"/>
  <c r="M49" i="8" s="1"/>
  <c r="K60" i="8"/>
  <c r="M60" i="8" s="1"/>
  <c r="K51" i="8"/>
  <c r="M51" i="8" s="1"/>
  <c r="K45" i="8"/>
  <c r="M45" i="8" s="1"/>
  <c r="K53" i="8"/>
  <c r="M53" i="8" s="1"/>
  <c r="K44" i="8"/>
  <c r="M44" i="8" s="1"/>
  <c r="K57" i="8"/>
  <c r="M57" i="8" s="1"/>
  <c r="K52" i="8"/>
  <c r="M52" i="8" s="1"/>
  <c r="K56" i="8"/>
  <c r="M56" i="8" s="1"/>
  <c r="K48" i="8"/>
  <c r="M48" i="8" s="1"/>
  <c r="K63" i="8"/>
  <c r="M63" i="8" s="1"/>
  <c r="K65" i="8"/>
  <c r="M65" i="8" s="1"/>
  <c r="K64" i="8"/>
  <c r="M64" i="8" s="1"/>
  <c r="K68" i="8"/>
  <c r="M68" i="8" s="1"/>
  <c r="K69" i="8"/>
  <c r="M69" i="8" s="1"/>
  <c r="K76" i="8"/>
  <c r="M76" i="8" s="1"/>
  <c r="K75" i="8"/>
  <c r="M75" i="8" s="1"/>
  <c r="K70" i="8"/>
  <c r="M70" i="8" s="1"/>
  <c r="K77" i="8"/>
  <c r="M77" i="8" s="1"/>
  <c r="K71" i="8"/>
  <c r="M71" i="8" s="1"/>
  <c r="K80" i="8"/>
  <c r="M80" i="8" s="1"/>
  <c r="K79" i="8"/>
  <c r="M79" i="8" s="1"/>
  <c r="K78" i="8"/>
  <c r="M78" i="8" s="1"/>
  <c r="K82" i="8"/>
  <c r="M82" i="8" s="1"/>
  <c r="K81" i="8"/>
  <c r="M81" i="8" s="1"/>
  <c r="K112" i="8"/>
  <c r="M112" i="8" s="1"/>
  <c r="K104" i="8"/>
  <c r="M104" i="8" s="1"/>
  <c r="K96" i="8"/>
  <c r="M96" i="8" s="1"/>
  <c r="K109" i="8"/>
  <c r="M109" i="8" s="1"/>
  <c r="K103" i="8"/>
  <c r="M103" i="8" s="1"/>
  <c r="K99" i="8"/>
  <c r="M99" i="8" s="1"/>
  <c r="K95" i="8"/>
  <c r="M95" i="8" s="1"/>
  <c r="K91" i="8"/>
  <c r="M91" i="8" s="1"/>
  <c r="K106" i="8"/>
  <c r="M106" i="8" s="1"/>
  <c r="K98" i="8"/>
  <c r="M98" i="8" s="1"/>
  <c r="K92" i="8"/>
  <c r="M92" i="8" s="1"/>
  <c r="K88" i="8"/>
  <c r="M88" i="8" s="1"/>
  <c r="K110" i="8"/>
  <c r="M110" i="8" s="1"/>
  <c r="K100" i="8"/>
  <c r="M100" i="8" s="1"/>
  <c r="K111" i="8"/>
  <c r="M111" i="8" s="1"/>
  <c r="K105" i="8"/>
  <c r="M105" i="8" s="1"/>
  <c r="K101" i="8"/>
  <c r="M101" i="8" s="1"/>
  <c r="K97" i="8"/>
  <c r="M97" i="8" s="1"/>
  <c r="K93" i="8"/>
  <c r="M93" i="8" s="1"/>
  <c r="K107" i="8"/>
  <c r="M107" i="8" s="1"/>
  <c r="K102" i="8"/>
  <c r="M102" i="8" s="1"/>
  <c r="K94" i="8"/>
  <c r="M94" i="8" s="1"/>
  <c r="K90" i="8"/>
  <c r="M90" i="8" s="1"/>
  <c r="K85" i="8"/>
  <c r="M85" i="8" s="1"/>
  <c r="K86" i="8"/>
  <c r="M86" i="8" s="1"/>
  <c r="K134" i="8"/>
  <c r="M134" i="8" s="1"/>
  <c r="K123" i="8"/>
  <c r="M123" i="8" s="1"/>
  <c r="K122" i="8"/>
  <c r="M122" i="8" s="1"/>
  <c r="K125" i="8"/>
  <c r="M125" i="8" s="1"/>
  <c r="K119" i="8"/>
  <c r="M119" i="8" s="1"/>
  <c r="K126" i="8"/>
  <c r="M126" i="8" s="1"/>
  <c r="K137" i="8"/>
  <c r="M137" i="8" s="1"/>
  <c r="K138" i="8"/>
  <c r="M138" i="8" s="1"/>
  <c r="K21" i="8" l="1"/>
  <c r="M21" i="8" s="1"/>
  <c r="AD8" i="5" l="1"/>
  <c r="M23" i="1" s="1"/>
  <c r="AX122" i="5"/>
  <c r="AX121" i="5"/>
  <c r="AX8" i="5" l="1"/>
  <c r="AA8" i="5"/>
  <c r="J23" i="1" s="1"/>
  <c r="P32" i="1" s="1"/>
  <c r="AH8" i="5"/>
  <c r="Q23" i="1" s="1"/>
  <c r="K131" i="8"/>
  <c r="M131" i="8" s="1"/>
  <c r="K130" i="8"/>
  <c r="M130" i="8" s="1"/>
  <c r="K121" i="8"/>
  <c r="M121" i="8" s="1"/>
  <c r="K116" i="8"/>
  <c r="M116" i="8" s="1"/>
  <c r="K84" i="8"/>
  <c r="M84" i="8" s="1"/>
  <c r="K35" i="8"/>
  <c r="M35" i="8" s="1"/>
  <c r="K27" i="8"/>
  <c r="M27" i="8" s="1"/>
  <c r="K113" i="8"/>
  <c r="M113" i="8" s="1"/>
  <c r="K120" i="8"/>
  <c r="M120" i="8" s="1"/>
  <c r="K61" i="8"/>
  <c r="M61" i="8" s="1"/>
  <c r="K108" i="8"/>
  <c r="M108" i="8" s="1"/>
  <c r="K87" i="8"/>
  <c r="M87" i="8" s="1"/>
  <c r="K20" i="8"/>
  <c r="K73" i="8"/>
  <c r="M73" i="8" s="1"/>
  <c r="K83" i="8"/>
  <c r="M83" i="8" s="1"/>
  <c r="K89" i="8"/>
  <c r="M89" i="8" s="1"/>
  <c r="K72" i="8"/>
  <c r="M72" i="8" s="1"/>
  <c r="K54" i="8"/>
  <c r="M54" i="8" s="1"/>
  <c r="K74" i="8"/>
  <c r="M74" i="8" s="1"/>
  <c r="K66" i="8"/>
  <c r="M66" i="8" s="1"/>
  <c r="K32" i="8"/>
  <c r="M32" i="8" s="1"/>
  <c r="K31" i="8"/>
  <c r="M31" i="8" s="1"/>
  <c r="K135" i="8"/>
  <c r="M135" i="8" s="1"/>
  <c r="K67" i="8"/>
  <c r="M67" i="8" s="1"/>
  <c r="K62" i="8"/>
  <c r="M62" i="8" s="1"/>
  <c r="K22" i="8"/>
  <c r="M22" i="8" s="1"/>
  <c r="K50" i="8"/>
  <c r="M50" i="8" s="1"/>
  <c r="P33" i="1" l="1"/>
  <c r="P36" i="1" s="1"/>
  <c r="X8" i="5"/>
  <c r="T32" i="1"/>
  <c r="U32" i="1" s="1"/>
  <c r="P35" i="1"/>
  <c r="M20" i="8"/>
  <c r="M18" i="8" s="1"/>
  <c r="K18" i="8"/>
  <c r="T33" i="1"/>
  <c r="U33" i="1" s="1"/>
  <c r="S17" i="1" l="1"/>
  <c r="P46" i="1"/>
  <c r="P39" i="1"/>
  <c r="R39" i="1" s="1"/>
  <c r="P44" i="1"/>
  <c r="R44" i="1" s="1"/>
  <c r="P45" i="1"/>
  <c r="R45" i="1" s="1"/>
  <c r="R36" i="1"/>
  <c r="P42" i="1"/>
  <c r="R42" i="1" s="1"/>
  <c r="P41" i="1"/>
  <c r="R41" i="1" s="1"/>
  <c r="R35" i="1"/>
  <c r="P43" i="1"/>
  <c r="R43" i="1" s="1"/>
  <c r="P48" i="1"/>
  <c r="R48" i="1" s="1"/>
  <c r="P38" i="1"/>
  <c r="R38" i="1" s="1"/>
  <c r="P51" i="1"/>
  <c r="R51" i="1" s="1"/>
  <c r="W8" i="5" l="1"/>
  <c r="T38" i="1"/>
  <c r="U38" i="1" s="1"/>
  <c r="E38" i="1"/>
  <c r="E43" i="1"/>
  <c r="T43" i="1"/>
  <c r="U43" i="1" s="1"/>
  <c r="E41" i="1"/>
  <c r="T41" i="1"/>
  <c r="U41" i="1" s="1"/>
  <c r="T36" i="1"/>
  <c r="U36" i="1" s="1"/>
  <c r="E36" i="1"/>
  <c r="T44" i="1"/>
  <c r="U44" i="1" s="1"/>
  <c r="E44" i="1"/>
  <c r="P49" i="1"/>
  <c r="R46" i="1"/>
  <c r="T51" i="1"/>
  <c r="U51" i="1" s="1"/>
  <c r="E51" i="1"/>
  <c r="E48" i="1"/>
  <c r="T48" i="1"/>
  <c r="U48" i="1" s="1"/>
  <c r="E35" i="1"/>
  <c r="T35" i="1"/>
  <c r="U35" i="1" s="1"/>
  <c r="E42" i="1"/>
  <c r="T42" i="1"/>
  <c r="U42" i="1" s="1"/>
  <c r="T45" i="1"/>
  <c r="U45" i="1" s="1"/>
  <c r="E45" i="1"/>
  <c r="T39" i="1"/>
  <c r="U39" i="1" s="1"/>
  <c r="E39" i="1"/>
  <c r="T46" i="1" l="1"/>
  <c r="U46" i="1" s="1"/>
  <c r="E46" i="1"/>
  <c r="P52" i="1"/>
  <c r="R52" i="1" s="1"/>
  <c r="R49" i="1"/>
  <c r="T52" i="1" l="1"/>
  <c r="U52" i="1" s="1"/>
  <c r="E52" i="1"/>
  <c r="T49" i="1"/>
  <c r="U49" i="1" s="1"/>
  <c r="E49" i="1"/>
  <c r="R58" i="1"/>
  <c r="T58" i="1" l="1"/>
  <c r="U58" i="1" s="1"/>
  <c r="R60" i="1"/>
  <c r="E58" i="1"/>
  <c r="T60" i="1" l="1"/>
  <c r="U60" i="1" s="1"/>
  <c r="E60" i="1"/>
  <c r="R62" i="1"/>
  <c r="O17" i="1" s="1"/>
  <c r="T62" i="1" l="1"/>
  <c r="E62" i="1"/>
  <c r="I14" i="1" s="1"/>
  <c r="R30" i="1"/>
  <c r="R29" i="1" s="1"/>
  <c r="E27" i="1" s="1"/>
  <c r="J14" i="1" s="1"/>
  <c r="T30" i="1" l="1"/>
  <c r="U30" i="1" s="1"/>
  <c r="R17" i="1"/>
  <c r="U62" i="1"/>
</calcChain>
</file>

<file path=xl/sharedStrings.xml><?xml version="1.0" encoding="utf-8"?>
<sst xmlns="http://schemas.openxmlformats.org/spreadsheetml/2006/main" count="5732" uniqueCount="519">
  <si>
    <t>Provisional Estimates of Budget Shares 2016/17</t>
  </si>
  <si>
    <t>Actuals?</t>
  </si>
  <si>
    <t>Provisional Budget Shares 2016-17</t>
  </si>
  <si>
    <t>dfeno</t>
  </si>
  <si>
    <t>School</t>
  </si>
  <si>
    <t>Type</t>
  </si>
  <si>
    <t>Phase</t>
  </si>
  <si>
    <t>St Mary's &amp; St John's CE School</t>
  </si>
  <si>
    <t>LA Maintained</t>
  </si>
  <si>
    <t>All through</t>
  </si>
  <si>
    <t/>
  </si>
  <si>
    <t>Akiva School</t>
  </si>
  <si>
    <t>Primary</t>
  </si>
  <si>
    <t>All Saints' CE Primary School NW2</t>
  </si>
  <si>
    <t>All Saints' CE Primary School, N20</t>
  </si>
  <si>
    <t>Annunciation Catholic Infant School</t>
  </si>
  <si>
    <t>Infant</t>
  </si>
  <si>
    <t>Annunciation Catholic Junior School</t>
  </si>
  <si>
    <t>Junior</t>
  </si>
  <si>
    <t>Barnfield School</t>
  </si>
  <si>
    <t>Beis Yaakov</t>
  </si>
  <si>
    <t>Beit Shvidler Primary School</t>
  </si>
  <si>
    <t>Bell Lane Primary School</t>
  </si>
  <si>
    <t>Blessed Dominic School</t>
  </si>
  <si>
    <t>Brookland Infant  &amp; Nursery School</t>
  </si>
  <si>
    <t>Brookland Junior School</t>
  </si>
  <si>
    <t>Brunswick Park Primary &amp; Nursery School</t>
  </si>
  <si>
    <t>Chalgrove Primary School</t>
  </si>
  <si>
    <t>Child's Hill School</t>
  </si>
  <si>
    <t>Christ Church CE Primary School</t>
  </si>
  <si>
    <t>Church Hill Primary School</t>
  </si>
  <si>
    <t>Claremont Primary School</t>
  </si>
  <si>
    <t>Colindale School</t>
  </si>
  <si>
    <t>Coppetts Wood</t>
  </si>
  <si>
    <t>Courtland School</t>
  </si>
  <si>
    <t>Cromer Road Primary School</t>
  </si>
  <si>
    <t>Danegrove JMI School</t>
  </si>
  <si>
    <t>Deansbrook Infant School</t>
  </si>
  <si>
    <t>Dollis Infant School</t>
  </si>
  <si>
    <t>Dollis Junior School</t>
  </si>
  <si>
    <t>Edgware Primary School</t>
  </si>
  <si>
    <t>Fairway Primary School</t>
  </si>
  <si>
    <t>Foulds</t>
  </si>
  <si>
    <t>Frith Manor School</t>
  </si>
  <si>
    <t>Garden Suburb Infant School</t>
  </si>
  <si>
    <t>Garden Suburb Junior</t>
  </si>
  <si>
    <t>Goldbeaters Primary School</t>
  </si>
  <si>
    <t>Hasmonean Primary School</t>
  </si>
  <si>
    <t>Hollickwood JMI School</t>
  </si>
  <si>
    <t>Holly Park School</t>
  </si>
  <si>
    <t>Holy Trinity School</t>
  </si>
  <si>
    <t>Hyde School</t>
  </si>
  <si>
    <t>Recouped</t>
  </si>
  <si>
    <t>Livingstone School</t>
  </si>
  <si>
    <t>Manorside Primary School</t>
  </si>
  <si>
    <t>Martin Primary School</t>
  </si>
  <si>
    <t>Mathilda Marks-Kennedy School</t>
  </si>
  <si>
    <t>Menorah Foundation School</t>
  </si>
  <si>
    <t>Menorah Primary School</t>
  </si>
  <si>
    <t>Monken Hadley C E Primary School</t>
  </si>
  <si>
    <t>Monkfrith School</t>
  </si>
  <si>
    <t>Moss Hall Infant School</t>
  </si>
  <si>
    <t>Moss Hall Junior School</t>
  </si>
  <si>
    <t>Northside School</t>
  </si>
  <si>
    <t>Orion Primary School</t>
  </si>
  <si>
    <t>Osidge Primary School</t>
  </si>
  <si>
    <t>Our Lady of Lourdes School</t>
  </si>
  <si>
    <t>Pardes House School</t>
  </si>
  <si>
    <t>Queenswell Infant and Nursery School</t>
  </si>
  <si>
    <t>Queenswell Junior School</t>
  </si>
  <si>
    <t>Rosh Pinah</t>
  </si>
  <si>
    <t>Sacks Morasha Jewish Primary School</t>
  </si>
  <si>
    <t>Sacred Heart School</t>
  </si>
  <si>
    <t>St Agnes RC Primary School</t>
  </si>
  <si>
    <t>St Andrew's C E</t>
  </si>
  <si>
    <t>St Catherines R C Primary</t>
  </si>
  <si>
    <t>St Johns CE N20</t>
  </si>
  <si>
    <t>St John's CE School N11</t>
  </si>
  <si>
    <t>St Joseph's Primary School</t>
  </si>
  <si>
    <t>St Mary's C E Primary School N3</t>
  </si>
  <si>
    <t>St Mary's School EN4</t>
  </si>
  <si>
    <t>St Pauls CE Primary School</t>
  </si>
  <si>
    <t>St Paul's School, N11</t>
  </si>
  <si>
    <t>St Theresa's R.C. Primary School</t>
  </si>
  <si>
    <t>St Vincent's Catholic Primary School</t>
  </si>
  <si>
    <t>Summerside Primary School</t>
  </si>
  <si>
    <t>Sunnyfields Primary School</t>
  </si>
  <si>
    <t>Trent  C of E Primary School</t>
  </si>
  <si>
    <t>Tudor School</t>
  </si>
  <si>
    <t>Underhill School</t>
  </si>
  <si>
    <t>Wessex  Gardens Primary School</t>
  </si>
  <si>
    <t>Whitings Hill Primary School</t>
  </si>
  <si>
    <t>Woodcroft Primary School</t>
  </si>
  <si>
    <t>Woodridge  Primary School</t>
  </si>
  <si>
    <t>Bishop Douglass School</t>
  </si>
  <si>
    <t>Secondary</t>
  </si>
  <si>
    <t>Finchley Catholic High School</t>
  </si>
  <si>
    <t>Friern Barnet School</t>
  </si>
  <si>
    <t>JCoSS</t>
  </si>
  <si>
    <t>Menorah High School for Girls</t>
  </si>
  <si>
    <t>Menorah Grammar School for Boys</t>
  </si>
  <si>
    <t>St Michaels Catholic Grammar School</t>
  </si>
  <si>
    <t>St. James' Catholic High School</t>
  </si>
  <si>
    <t>St. Mary's CE High School</t>
  </si>
  <si>
    <t>London Academy</t>
  </si>
  <si>
    <t>Free / Non Recoup</t>
  </si>
  <si>
    <t>Wren Academy</t>
  </si>
  <si>
    <t>Alma Primary</t>
  </si>
  <si>
    <t>Etz Chaim Jewish Primary School</t>
  </si>
  <si>
    <t>Rimon Jewish Primary School</t>
  </si>
  <si>
    <t>Watling Park Free School</t>
  </si>
  <si>
    <t>Archer Academy</t>
  </si>
  <si>
    <t>St Andrew the Apostle Greek Orthodox School</t>
  </si>
  <si>
    <t>Broadfields Primary School</t>
  </si>
  <si>
    <t>Deansbrook Junior School</t>
  </si>
  <si>
    <t>Grasvenor Avenue Infants</t>
  </si>
  <si>
    <t>Independent Jewish Day School</t>
  </si>
  <si>
    <t>Millbrook Park CE Primary School</t>
  </si>
  <si>
    <t>Parkfield Primary School</t>
  </si>
  <si>
    <t>Ashmole Academy</t>
  </si>
  <si>
    <t>Christ's College Finchley</t>
  </si>
  <si>
    <t>Compton School</t>
  </si>
  <si>
    <t>Copthall School</t>
  </si>
  <si>
    <t>East Barnet School</t>
  </si>
  <si>
    <t>Hasmonean High School</t>
  </si>
  <si>
    <t>Hendon School</t>
  </si>
  <si>
    <t>Henrietta Barnett School</t>
  </si>
  <si>
    <t>Mill Hill County High School</t>
  </si>
  <si>
    <t>Queen Elizabeth's Girls' School</t>
  </si>
  <si>
    <t>Queen Elizabeth's School (Boys)</t>
  </si>
  <si>
    <t>Totteridge Academy</t>
  </si>
  <si>
    <t>Whitefield School</t>
  </si>
  <si>
    <t>Range</t>
  </si>
  <si>
    <t>dfeno2</t>
  </si>
  <si>
    <t>Please choose a school</t>
  </si>
  <si>
    <t xml:space="preserve">DfE No. </t>
  </si>
  <si>
    <t>Pupil numbers</t>
  </si>
  <si>
    <t>Actuals</t>
  </si>
  <si>
    <t>R</t>
  </si>
  <si>
    <t>Y1</t>
  </si>
  <si>
    <t>Y2</t>
  </si>
  <si>
    <t>Y3</t>
  </si>
  <si>
    <t>Y4</t>
  </si>
  <si>
    <t>Y5</t>
  </si>
  <si>
    <t>Y6</t>
  </si>
  <si>
    <t>Y7</t>
  </si>
  <si>
    <t>Y8</t>
  </si>
  <si>
    <t>Y9</t>
  </si>
  <si>
    <t>Y10</t>
  </si>
  <si>
    <t>Y11</t>
  </si>
  <si>
    <t>Rate</t>
  </si>
  <si>
    <t>Estimate for 2016/17</t>
  </si>
  <si>
    <t>2015/16</t>
  </si>
  <si>
    <t>Actual</t>
  </si>
  <si>
    <t>Change</t>
  </si>
  <si>
    <t>Age Weighted Pupil Unit</t>
  </si>
  <si>
    <t>Deprivation - Free School Meals - Ever 6</t>
  </si>
  <si>
    <t>English as Additional Language - first 2 years</t>
  </si>
  <si>
    <t>Lump sum</t>
  </si>
  <si>
    <t>Split site</t>
  </si>
  <si>
    <t>National Non-Domestic Rates</t>
  </si>
  <si>
    <t>TOTAL</t>
  </si>
  <si>
    <t>SUBTOTAL</t>
  </si>
  <si>
    <t>Dedelegation (LA maintained schools only)</t>
  </si>
  <si>
    <t>GRAND TOTAL</t>
  </si>
  <si>
    <t>various</t>
  </si>
  <si>
    <t>Z:\School Funding\Cycle 8 - 2016-17 RESTORED\DSG and Schools Budget 2016-17\Version 3 workings\[Budget Preparation V3 2016-17@14Oct15 CG.xlsx]SBData</t>
  </si>
  <si>
    <t>October 2014 School Census data</t>
  </si>
  <si>
    <t>URN</t>
  </si>
  <si>
    <t>LAESTAB</t>
  </si>
  <si>
    <t>School Name</t>
  </si>
  <si>
    <t>Academy Type</t>
  </si>
  <si>
    <t>London Fringe</t>
  </si>
  <si>
    <t>Number of Primary year groups for middle schools</t>
  </si>
  <si>
    <t>Number of Secondary year groups for middle schools</t>
  </si>
  <si>
    <t>Number of Primary year groups for all schools</t>
  </si>
  <si>
    <t>Number of Secondary year groups for all schools</t>
  </si>
  <si>
    <t>NOR</t>
  </si>
  <si>
    <t>NOR Primary</t>
  </si>
  <si>
    <t>NOR Reception</t>
  </si>
  <si>
    <t>NOR Y1-2</t>
  </si>
  <si>
    <t>NOR Y3-6</t>
  </si>
  <si>
    <t>NOR Secondary</t>
  </si>
  <si>
    <t>NOR KS3</t>
  </si>
  <si>
    <t>NOR KS4</t>
  </si>
  <si>
    <t>Reception Difference</t>
  </si>
  <si>
    <t>Primary FSM Proportion</t>
  </si>
  <si>
    <t>Primary Ever 6 Proportion</t>
  </si>
  <si>
    <t>Secondary FSM Proportion</t>
  </si>
  <si>
    <t>Secondary Ever 6 Proportion</t>
  </si>
  <si>
    <t>IDACI Primary Proportion Band 0</t>
  </si>
  <si>
    <t>IDACI Primary Proportion Band 1</t>
  </si>
  <si>
    <t>IDACI Primary Proportion Band 2</t>
  </si>
  <si>
    <t>IDACI Primary Proportion Band 3</t>
  </si>
  <si>
    <t>IDACI Primary Proportion Band 4</t>
  </si>
  <si>
    <t>IDACI Primary Proportion Band 5</t>
  </si>
  <si>
    <t>IDACI Primary Proportion Band 6</t>
  </si>
  <si>
    <t>IDACI Secondary Proportion Band 0</t>
  </si>
  <si>
    <t>IDACI Secondary Proportion Band 1</t>
  </si>
  <si>
    <t>IDACI Secondary Proportion Band 2</t>
  </si>
  <si>
    <t>IDACI Secondary Proportion Band 3</t>
  </si>
  <si>
    <t>IDACI Secondary Proportion Band 4</t>
  </si>
  <si>
    <t>IDACI Secondary Proportion Band 5</t>
  </si>
  <si>
    <t>IDACI Secondary Proportion Band 6</t>
  </si>
  <si>
    <t>EAL 1 Primary Proportion</t>
  </si>
  <si>
    <t>EAL 2 Primary Proportion</t>
  </si>
  <si>
    <t>EAL 3 Primary Proportion</t>
  </si>
  <si>
    <t>EAL 1 Secondary Proportion</t>
  </si>
  <si>
    <t>EAL 2 Secondary Proportion</t>
  </si>
  <si>
    <t>EAL 3 Secondary Proportion</t>
  </si>
  <si>
    <t>LAC  X Proportion</t>
  </si>
  <si>
    <t>Low Attainment under new EYFSP Proportion</t>
  </si>
  <si>
    <t>Low Attainment under old FSP Proportion 73</t>
  </si>
  <si>
    <t>Low Attainment under old FSP Proportion 78</t>
  </si>
  <si>
    <t>Low Attainment Secondary Proportion</t>
  </si>
  <si>
    <t>Mobility Primary Proportion</t>
  </si>
  <si>
    <t>Mobility Secondary Proportion</t>
  </si>
  <si>
    <t>Primary sparsity av. Distance to 2nd school</t>
  </si>
  <si>
    <t>Secondary sparsity av. Distance to 2nd school</t>
  </si>
  <si>
    <t>Academy funded on estimates</t>
  </si>
  <si>
    <t>Child Hill School</t>
  </si>
  <si>
    <t>MORASHA JEWISH PRIMARY SCHOOL</t>
  </si>
  <si>
    <t>Underhill School and Children's Centre</t>
  </si>
  <si>
    <t>WHITINGS HILL PRIMARY SCHOOL</t>
  </si>
  <si>
    <t>The Orion Primary School</t>
  </si>
  <si>
    <t>All Saints Primary School</t>
  </si>
  <si>
    <t>St Johns N20</t>
  </si>
  <si>
    <t>St Mary's C E Primary School N3 1BT</t>
  </si>
  <si>
    <t>St Paul's School  N11</t>
  </si>
  <si>
    <t>All Saints' CE Primary School  N20 9EZ</t>
  </si>
  <si>
    <t>The Annunciation Catholic Infant School</t>
  </si>
  <si>
    <t>ST. THERESA'S R.C. PRIMARY SCHOOL</t>
  </si>
  <si>
    <t>St Joseph's Catholic Primary School</t>
  </si>
  <si>
    <t>Annunciation Junior School</t>
  </si>
  <si>
    <t>Bishop Douglass School Finchley</t>
  </si>
  <si>
    <t>Jewish Community Secondary School</t>
  </si>
  <si>
    <t>All-through</t>
  </si>
  <si>
    <t>St Mary's and St John's School</t>
  </si>
  <si>
    <t>Recoupment Academy</t>
  </si>
  <si>
    <t>Yes</t>
  </si>
  <si>
    <t>The Hyde School</t>
  </si>
  <si>
    <t>Millbrook Park CE School</t>
  </si>
  <si>
    <t>The Archer Academy</t>
  </si>
  <si>
    <t>The Totteridge Academy</t>
  </si>
  <si>
    <t>COPTHALL SCHOOL</t>
  </si>
  <si>
    <t>The Compton School</t>
  </si>
  <si>
    <t>The Henrietta Barnett School</t>
  </si>
  <si>
    <t>Queen Elizabeth's School</t>
  </si>
  <si>
    <t>Menorah Boys</t>
  </si>
  <si>
    <t>Menorah Girls</t>
  </si>
  <si>
    <t>Watling Park</t>
  </si>
  <si>
    <t>DfeNo</t>
  </si>
  <si>
    <t>Opens</t>
  </si>
  <si>
    <t>Entry</t>
  </si>
  <si>
    <t>Leave</t>
  </si>
  <si>
    <t>Notes</t>
  </si>
  <si>
    <t>Oct14 Census</t>
  </si>
  <si>
    <t>Growth on previous October</t>
  </si>
  <si>
    <t>Incr P</t>
  </si>
  <si>
    <t>Incr S</t>
  </si>
  <si>
    <t>In use</t>
  </si>
  <si>
    <t>No</t>
  </si>
  <si>
    <t>Basic Entitlement (Primary)</t>
  </si>
  <si>
    <t>Basic Entitlement (KS3)</t>
  </si>
  <si>
    <t>Basic Entitlement (KS4)</t>
  </si>
  <si>
    <t>Free School Meals 
(Primary)</t>
  </si>
  <si>
    <t>Free School Meals
(Secondary)</t>
  </si>
  <si>
    <t>IDACI (P1)</t>
  </si>
  <si>
    <t>IDACI (P2)</t>
  </si>
  <si>
    <t>IDACI (P3)</t>
  </si>
  <si>
    <t>IDACI (P4)</t>
  </si>
  <si>
    <t>IDACI (P5)</t>
  </si>
  <si>
    <t>IDACI (P6)</t>
  </si>
  <si>
    <t>IDACI (S1)</t>
  </si>
  <si>
    <t>IDACI (S2)</t>
  </si>
  <si>
    <t>IDACI (S3)</t>
  </si>
  <si>
    <t>IDACI (S4)</t>
  </si>
  <si>
    <t>IDACI (S5)</t>
  </si>
  <si>
    <t>IDACI (S6)</t>
  </si>
  <si>
    <t>EAL (P)</t>
  </si>
  <si>
    <t>EAL (S)</t>
  </si>
  <si>
    <t>LAC</t>
  </si>
  <si>
    <t>Low Attainment (P)</t>
  </si>
  <si>
    <t>Low Attainment (S)</t>
  </si>
  <si>
    <t>Mobility (P)</t>
  </si>
  <si>
    <t>Mobility (S)</t>
  </si>
  <si>
    <t>Lump Sum</t>
  </si>
  <si>
    <t>Sparsity Funding</t>
  </si>
  <si>
    <t>Split Sites</t>
  </si>
  <si>
    <t>Rates</t>
  </si>
  <si>
    <t>PFI</t>
  </si>
  <si>
    <t>Historical Commitments of 6th Form Funding from DSG</t>
  </si>
  <si>
    <t>16-17 Approved Exceptional  Circumstance 1:
Reserved for Additional lump sum for schools amalgamated during  FY15-16</t>
  </si>
  <si>
    <t>16-17 Approved Exceptional  Circumstance 2:
Reserved for additional sparsity lump sum</t>
  </si>
  <si>
    <t>16-17 Approved Exceptional  Circumstance 3</t>
  </si>
  <si>
    <t>16-17 Approved Exceptional  Circumstance 4</t>
  </si>
  <si>
    <t>16-17 Approved Exceptional  Circumstance 5</t>
  </si>
  <si>
    <t>16-17 Approved Exceptional  Circumstance 6</t>
  </si>
  <si>
    <t>Basic Entitlement Total</t>
  </si>
  <si>
    <t>AEN Total</t>
  </si>
  <si>
    <t>School Factors total</t>
  </si>
  <si>
    <t>Notional SEN Budget</t>
  </si>
  <si>
    <t>Total Allocation</t>
  </si>
  <si>
    <t>Primary Funding</t>
  </si>
  <si>
    <t>Secondary Funding</t>
  </si>
  <si>
    <t>16-17 MFG Budget</t>
  </si>
  <si>
    <t>16-17 MFG Unit Value</t>
  </si>
  <si>
    <t>15-16 MFG Unit Value</t>
  </si>
  <si>
    <t>MFG % change</t>
  </si>
  <si>
    <t>MFG Value adjustment</t>
  </si>
  <si>
    <t>16-17 MFG Adjustment</t>
  </si>
  <si>
    <t>16-17 Post MFG Budget</t>
  </si>
  <si>
    <t>16-17 Post MFG per pupil Budget</t>
  </si>
  <si>
    <t xml:space="preserve">Year on year % Change
</t>
  </si>
  <si>
    <t>De-delegation</t>
  </si>
  <si>
    <t>Post De-delegation budget</t>
  </si>
  <si>
    <t>Total</t>
  </si>
  <si>
    <t>1617col</t>
  </si>
  <si>
    <t>Sbcol</t>
  </si>
  <si>
    <t>Check</t>
  </si>
  <si>
    <t>1516col</t>
  </si>
  <si>
    <t>Adjusted factors match</t>
  </si>
  <si>
    <t>15-16 Approved Exceptional  Circumstance 1:
Reserved for Additional lump sum for schools amalgamated during  FY14-15</t>
  </si>
  <si>
    <t>15-16 Approved Exceptional  Circumstance 2:
Reserved for additional sparsity lump sum</t>
  </si>
  <si>
    <t>15-16 Approved Exceptional  Circumstance 3</t>
  </si>
  <si>
    <t>15-16 Approved Exceptional  Circumstance 4</t>
  </si>
  <si>
    <t>15-16 Approved Exceptional  Circumstance 5</t>
  </si>
  <si>
    <t>15-16 Approved Exceptional  Circumstance 6</t>
  </si>
  <si>
    <t>15-16 MFG Budget</t>
  </si>
  <si>
    <t>14-15 MFG Unit Value</t>
  </si>
  <si>
    <t>15-16 MFG Adjustment</t>
  </si>
  <si>
    <t>15-16 Post MFG Budget</t>
  </si>
  <si>
    <t>15-16 Post MFG per pupil Budget</t>
  </si>
  <si>
    <t>Noam Primary School</t>
  </si>
  <si>
    <t>Funded Pupils</t>
  </si>
  <si>
    <t>Data  x</t>
  </si>
  <si>
    <t xml:space="preserve">%  x </t>
  </si>
  <si>
    <t>=  Funding</t>
  </si>
  <si>
    <t>October 2015 School Census data or estimates where unknown</t>
  </si>
  <si>
    <t>All schools</t>
  </si>
  <si>
    <t>Estimated</t>
  </si>
  <si>
    <t>Budget Share</t>
  </si>
  <si>
    <t>2016/17</t>
  </si>
  <si>
    <t>Original</t>
  </si>
  <si>
    <t>All Schools</t>
  </si>
  <si>
    <t>Pupils</t>
  </si>
  <si>
    <t>Note</t>
  </si>
  <si>
    <t>Growing school</t>
  </si>
  <si>
    <t>New VA School</t>
  </si>
  <si>
    <t>Closes summer 16</t>
  </si>
  <si>
    <t>Bulge class leaving</t>
  </si>
  <si>
    <t>WARNING! These are estimates and likely to change.   Where available we have used provisional pupil numbers from the October 2015 census, otherwise we have estimated pupil numbers.  Other data - FSM6, IDACI, EAL &amp; mobility - is not available yet so we have used the same percentages as for 2015/16 Budget Shares.</t>
  </si>
  <si>
    <t>Estimated change in funding for all schools between 15-16 and 16-17</t>
  </si>
  <si>
    <t>or Census</t>
  </si>
  <si>
    <t>NOAM</t>
  </si>
  <si>
    <t>New VA School (tbc)</t>
  </si>
  <si>
    <t>Transfer to VA postponed</t>
  </si>
  <si>
    <t>Minimum Funding Guarantee (+) or Cap (-)</t>
  </si>
  <si>
    <t>Academy</t>
  </si>
  <si>
    <t>All through schools</t>
  </si>
  <si>
    <t>Primary schools</t>
  </si>
  <si>
    <t>Secondary Schools</t>
  </si>
  <si>
    <t>Non Recoupment Academy</t>
  </si>
  <si>
    <t>Pupils in new year groups opening September</t>
  </si>
  <si>
    <t>Places in additional resourced provision</t>
  </si>
  <si>
    <t>16/17</t>
  </si>
  <si>
    <t>15/16</t>
  </si>
  <si>
    <t>Inc/Dec in 16/17</t>
  </si>
  <si>
    <t>2016/17 Sec Ygs</t>
  </si>
  <si>
    <t>Spare</t>
  </si>
  <si>
    <t>16/17 ARP pri</t>
  </si>
  <si>
    <t>16/17 ARP Sec</t>
  </si>
  <si>
    <t>2016/17 Primary Ygs</t>
  </si>
  <si>
    <t>2015/16 Pri YGS</t>
  </si>
  <si>
    <t>2015/16 sec YGS</t>
  </si>
  <si>
    <t>2015/16 pri ARPs</t>
  </si>
  <si>
    <t>2015/16 Sec ARPS</t>
  </si>
  <si>
    <t>%</t>
  </si>
  <si>
    <t>Primary Ygs filled</t>
  </si>
  <si>
    <t>Secondary Ygs filled</t>
  </si>
  <si>
    <t>TOTALS</t>
  </si>
  <si>
    <t>Level 4</t>
  </si>
  <si>
    <t>Level 5</t>
  </si>
  <si>
    <t>Level 6</t>
  </si>
  <si>
    <t>Deprivation - IDACI (Income Deprivation Affecting Children Index)</t>
  </si>
  <si>
    <t>Mobility (only funded above 10%)</t>
  </si>
  <si>
    <t>WARNING! This is an estimate and likely to change.   Where available we have used provisional pupil numbers from the October 2015 census, otherwise we have estimated pupil numbers.  Other data - FSM6, IDACI, EAL &amp; mobility - is not available yet so we have used the same percentages as for 2015/16 Budget Shares.
Estimates EXCLUDE pupil premium, early years, post 16, grants, SEN places and top-ups and growth (other than new year groups) which will be available in February 2016.</t>
  </si>
  <si>
    <t>15/16 Budget Share</t>
  </si>
  <si>
    <t>Estimated 16/17 Budget Share</t>
  </si>
  <si>
    <t xml:space="preserve">Monkfrith School </t>
  </si>
  <si>
    <t xml:space="preserve">Summerside Primary School </t>
  </si>
  <si>
    <t>Queenswell Infant &amp; Nursery School</t>
  </si>
  <si>
    <t>St Catherines RC Primary School</t>
  </si>
  <si>
    <t>St Mary's CE High School</t>
  </si>
  <si>
    <t>St Mary's &amp; St John's</t>
  </si>
  <si>
    <t>Menorah Boys Grammar</t>
  </si>
  <si>
    <t>Menorah Girls Grammar</t>
  </si>
  <si>
    <t>Open</t>
  </si>
  <si>
    <t>Increasing classes at primary, adding year groups at secondary.  Adding to more Sec. Ygs from Sept 17 and on 3 sites (2&gt;3&amp;4 FE: Primary filling by 30 per year until Sep 18 and secondary by 120 until Sep 18)</t>
  </si>
  <si>
    <t>0 (0)</t>
  </si>
  <si>
    <t>Brookhill Nursery</t>
  </si>
  <si>
    <t>Nursery</t>
  </si>
  <si>
    <t>Federating (0)</t>
  </si>
  <si>
    <t>Hampden Way Nursery</t>
  </si>
  <si>
    <t>Moss Hall Nursery</t>
  </si>
  <si>
    <t>No change (0)</t>
  </si>
  <si>
    <t>St Margaret's Nursery</t>
  </si>
  <si>
    <t>No change (2 FE: No changes)</t>
  </si>
  <si>
    <t>No change (1 FE: No changes)</t>
  </si>
  <si>
    <t>Bulge moving through (1 FE: Bulge class currently in Y1)</t>
  </si>
  <si>
    <t>Bulge classes leave in 2 /3 years (2 FE: 2 bulge classes currently in Y3&amp;4)</t>
  </si>
  <si>
    <t>Expansion plans? (2 FE: Bulge class currently in Y2)</t>
  </si>
  <si>
    <t>0 (1 FE: No changes)</t>
  </si>
  <si>
    <t>0 (2 FE: No changes)</t>
  </si>
  <si>
    <t>0 (1&gt;2 FE: Expansion by 30 per annum until Sep 17)</t>
  </si>
  <si>
    <t>0 (3 FE: No changes)</t>
  </si>
  <si>
    <t>1&gt;2 FE: Expanding by 30 per annum until Sep 17 (1&gt;2 FE: Expanding by 30 per annum until Sep 17)</t>
  </si>
  <si>
    <t>Bulge class in Reception Sep 2015 (1 FE: Bulge class currently in Reception)</t>
  </si>
  <si>
    <t>0 (1.5 FE: No changes)</t>
  </si>
  <si>
    <t>0 (1 FE: 1 bulge class currently in Y3)</t>
  </si>
  <si>
    <t xml:space="preserve"> Increasing to 3 FE from Sept 17 (2 FE: No changes)</t>
  </si>
  <si>
    <t>Bulge class moving through plus expansion to 3FE nearly complete (2&gt;3 FE: Expanding by 30 until Oct 15, plus bulge class currently in Y2)</t>
  </si>
  <si>
    <t>0 (1 FE: Bulge class currently in Y2)</t>
  </si>
  <si>
    <t>0 (3 FE: Bulge class currently in Y3)</t>
  </si>
  <si>
    <t>0 (3 FE: Bulge class currently in Y2 leaving)</t>
  </si>
  <si>
    <t>0 ( FE: Amalgamated Sep 14.)</t>
  </si>
  <si>
    <t>Bulge class moving through (1 FE: Bulge class currently in Y2)</t>
  </si>
  <si>
    <t>Bulge class moving through (2 FE: 2 bulge classes currently in Y4 &amp; Y2)</t>
  </si>
  <si>
    <t>Small bulge class moving through (1 FE: Bulge class currently in Y1)</t>
  </si>
  <si>
    <t>Bulge classes moving through (1 FE: 2 bulge classes currently in R &amp; Y1)</t>
  </si>
  <si>
    <t>Increasing to 2 FE permanently probably - if not it will be TUDOR.  Bulge in Sep 15 (1 FE: 2 bulge classes currently R &amp; Y3)</t>
  </si>
  <si>
    <t>2&gt;3 FE: Expanding by 30 per annum until Sep 17 (2&gt;3 FE: Expanding by 30 per annum until Sep 17)</t>
  </si>
  <si>
    <t>0 (1 FE: Expansion by 2 per annum til Sep 19)</t>
  </si>
  <si>
    <t>1&gt;2 FE: Growing by 30 pupils per annum until Sep 19 Half bulge class leaves in summer 16 (1&gt;2 FE: Growing by 30 pupils per annum until Sep 19)</t>
  </si>
  <si>
    <t>0 (1 FE: No changes (20 in a class is normal))</t>
  </si>
  <si>
    <t>Moving from 1 to 2 FE permanently starting Sept 15 (1 FE: 2 bulge classes currently in R &amp; Y4)</t>
  </si>
  <si>
    <t>0 (4 FE: No changes)</t>
  </si>
  <si>
    <t>Bulge coming up from infants Sep 15 (3&gt;4 FE: Bulge class currently in Y5, plus expansion to 4FE coming up from the infants)</t>
  </si>
  <si>
    <t>Noam Jewish Primary School</t>
  </si>
  <si>
    <t>Becomes VA Sep 16 at earliest, but only one school can enter VA sector at one time.  ASSUME 1 FE from SEP 17</t>
  </si>
  <si>
    <t>Bulge moving through (1 FE: Bulge class currently in Year 1)</t>
  </si>
  <si>
    <t>Expanding to 4 FE in all years (2&gt;3 FE: Expanding from 2 to 3)</t>
  </si>
  <si>
    <t>0 (2 FE: No changes - proposal to expand to 3FE on hold)</t>
  </si>
  <si>
    <t>Intake vareies from year to year (1-1½ FE: Apparently expanding to 1.5 FE)</t>
  </si>
  <si>
    <t>0 (3 FE: Bulge class leaving, currently in Y2)</t>
  </si>
  <si>
    <t>Bulge coming up from infants Sep 15 (3 FE: Bulge class coming up from Infants)</t>
  </si>
  <si>
    <t>Bulge class moving through (2 FE: Bulge class currently in Y3)</t>
  </si>
  <si>
    <t>0 (1 FE: No changes but upper classes currently small)</t>
  </si>
  <si>
    <t>0 (1½ FE: No changes)</t>
  </si>
  <si>
    <t>Bulge class moving through (2 FE: Move from 1½ to 2 nearly complete.  Bulge class currently in Y2)</t>
  </si>
  <si>
    <t>Expanding to 3 FE ( FE: Amalgamated Apr 14)</t>
  </si>
  <si>
    <t>Half bulge class moving through (1½-2 FE: Growing by half class per annum until Sep 19)</t>
  </si>
  <si>
    <t>Two bulge classes moving through.  Plus new bulge in Sep 15 (2 FE: Bulge class currently in Y2)</t>
  </si>
  <si>
    <t>See Manorside .  Small bulge class moving through (1 FE: Small bulge currently in Y4)</t>
  </si>
  <si>
    <t>Larger classes moving through.  Bulge in Sep 15, Bulge from Grasvenor in Sep 16 ( FE: Amalgamated Sep 14.)</t>
  </si>
  <si>
    <t>0 (2 FE: Small bulge currently in Y5)</t>
  </si>
  <si>
    <t>Bulge moving through (2 FE: Bulge class currently in Y4)</t>
  </si>
  <si>
    <t>Bulge moving through (1 FE: Bulge class currently in Y3)</t>
  </si>
  <si>
    <t>Various schools taking bulge classes 0 per year primary, 5 per year secondary</t>
  </si>
  <si>
    <t>6 Bulge classes added each year (0)</t>
  </si>
  <si>
    <t>No change but plan to increase pupil numbers generally (4&gt;3 FE: No change but falling roll)</t>
  </si>
  <si>
    <t>No change (5&gt;6 FE: Increase by 30 every other year until Sep 17)</t>
  </si>
  <si>
    <t>No change (5 FE: No changes)</t>
  </si>
  <si>
    <t>6th form growing, 1 small year group (6 FE: One more class to open Sep 15 then full)</t>
  </si>
  <si>
    <t>School likely to become VA in Jan 16.  Assume intake of 50 per annum but with less in older year groups.  No growth funding unless specifically arranged in advance.</t>
  </si>
  <si>
    <t>Plans to join as 1 FE from Sep 16 earliest but only 1 school converting to VA at one time.  Assume Sep 16</t>
  </si>
  <si>
    <t>No change (3 FE: No changes)</t>
  </si>
  <si>
    <t>+ 2FE from Sept 19</t>
  </si>
  <si>
    <t>Closes August 2016. Costs of closure from earmarked reserve. Summer term funding only. (0 FE: Closes Aug 16)</t>
  </si>
  <si>
    <t>Primary phase opens Sept 15 (7+2 FE: 2 FE primary opens Sep 15)</t>
  </si>
  <si>
    <t>Primary phase opens Sept 15 (6+2 FE: 2 FE primary opens Sep 15)</t>
  </si>
  <si>
    <t>ARK</t>
  </si>
  <si>
    <t xml:space="preserve">ARK </t>
  </si>
  <si>
    <t>Later</t>
  </si>
  <si>
    <t>Scheduled to open in 2017, the school will offer a nursery, three forms of primary provision each year and six forms of secondary provision with a sixth form.</t>
  </si>
  <si>
    <t>1 FE, opens Y2 in Sept 15 (1 FE: Expanding by 30 per annum until Sep 19)</t>
  </si>
  <si>
    <t>1 FE, opens Y4 in Sept 15 (1 FE: Expanding by 28 per annum  until Sep 17)</t>
  </si>
  <si>
    <t>1 FE, opens Y3 in Sept 15 (1 FE: Expanding by 24 per annum up to Sep 18)</t>
  </si>
  <si>
    <t>Opens Sep 15 growing by 60 each year.</t>
  </si>
  <si>
    <t>ASH</t>
  </si>
  <si>
    <t>Ashmole Primary</t>
  </si>
  <si>
    <t>Opens September 16. 2FE (0)</t>
  </si>
  <si>
    <t>peel</t>
  </si>
  <si>
    <t>Primary on Peel Centre site</t>
  </si>
  <si>
    <t>New school 3FE from Sep 18, or later if less demand</t>
  </si>
  <si>
    <t>ANOP</t>
  </si>
  <si>
    <t>Brent Cross Primary (Near Claremont)</t>
  </si>
  <si>
    <t>3 FE but no plans for this school at present</t>
  </si>
  <si>
    <t>wha</t>
  </si>
  <si>
    <t>West Hendon area</t>
  </si>
  <si>
    <t>2 FE from Sept 20 (0)</t>
  </si>
  <si>
    <t>bsc</t>
  </si>
  <si>
    <t>Primary on Barnet &amp; Southgate college Site</t>
  </si>
  <si>
    <t>2 FE from ? (0)</t>
  </si>
  <si>
    <t>Opens Y9 in Sept 15 (5 FE: Filling until Sep 19)</t>
  </si>
  <si>
    <t>bcfs</t>
  </si>
  <si>
    <t>Brent Cross secondary free school</t>
  </si>
  <si>
    <t>No plans for this school at present</t>
  </si>
  <si>
    <t>another</t>
  </si>
  <si>
    <t>A N Other Academy????</t>
  </si>
  <si>
    <t>0 (2&gt;3 FE: Expansion by 30 per annum until Sep 16)</t>
  </si>
  <si>
    <t>Bulge coming up from infants Sep 13 (3 FE: Bulge class currently in Y5 plus new bulge coming in from Y2 infants)</t>
  </si>
  <si>
    <t>0 (1 FE: Bulge class currently in Y1)</t>
  </si>
  <si>
    <t>Increase to 3 FE from Sept 19 (2 FE: Filling by 60 per annum until Sep 20)</t>
  </si>
  <si>
    <t>Increase by 1 FE from Sep 2016 (7/8 FE: Seems to be increasing by 10 per year til Sep 17, plus 2FE primary from Sep 16)</t>
  </si>
  <si>
    <t>0 (5 FE: Expected to grow but no change yet)</t>
  </si>
  <si>
    <t>0 (6&gt;7 FE: Expansion by 30 per annum until Sep 17)</t>
  </si>
  <si>
    <t>0 (6 FE: Expected to grow but no change yet)</t>
  </si>
  <si>
    <t>0 (7 FE: No changes)</t>
  </si>
  <si>
    <t>2FE expansion planned from (say) Sep 2019</t>
  </si>
  <si>
    <t>0 (3-3½ FE: Expansion by 10 per annum until Sep 17)</t>
  </si>
  <si>
    <t>NB Census includes OAKHILL (8 FE: No change but one large year moving through)</t>
  </si>
  <si>
    <t>0 (6 FE: No changes)</t>
  </si>
  <si>
    <t>0 (3 FE: No change but roll falling)</t>
  </si>
  <si>
    <t>Will eventually formally expand, but roll will begin to increase from Sep 17.  Capacity 6 FE but capped at 5 FE at present (4 FE: No change but roll falling)</t>
  </si>
  <si>
    <t>BNA</t>
  </si>
  <si>
    <t>Basic Needs Academy on old Orion site</t>
  </si>
  <si>
    <t>Opens Sep 19 - startup costs in 18/19 (6FE)</t>
  </si>
  <si>
    <t>Pupil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</si>
</sst>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2" formatCode="_-&quot;£&quot;* #,##0_-;\-&quot;£&quot;* #,##0_-;_-&quot;£&quot;* &quot;-&quot;_-;_-@_-"/>
    <numFmt numFmtId="44" formatCode="_-&quot;£&quot;* #,##0.00_-;\-&quot;£&quot;* #,##0.00_-;_-&quot;£&quot;* &quot;-&quot;??_-;_-@_-"/>
    <numFmt numFmtId="43" formatCode="_-* #,##0.00_-;\-* #,##0.00_-;_-* &quot;-&quot;??_-;_-@_-"/>
    <numFmt numFmtId="164" formatCode="_-* #,##0_-;\-* #,##0_-;_-* &quot;-&quot;??_-;_-@_-"/>
    <numFmt numFmtId="165" formatCode="#,##0.0_);\(#,##0.0\)"/>
    <numFmt numFmtId="166" formatCode="_(* #,##0.0000_);_(* \(#,##0.0000\);_(* &quot;-&quot;??_);_(@_)"/>
    <numFmt numFmtId="167" formatCode="#."/>
    <numFmt numFmtId="168" formatCode="_(&quot;$&quot;* #,##0.00_);_(&quot;$&quot;* \(#,##0.00\);_(&quot;$&quot;* &quot;-&quot;??_);_(@_)"/>
    <numFmt numFmtId="169" formatCode="0.0%;\(0.0%\)"/>
    <numFmt numFmtId="170" formatCode="_(* #,##0.00_);_(* \(#,##0.00\);_(* &quot;-&quot;??_);_(@_)"/>
    <numFmt numFmtId="171" formatCode="_-[$€-2]* #,##0.00_-;\-[$€-2]* #,##0.00_-;_-[$€-2]* &quot;-&quot;??_-"/>
    <numFmt numFmtId="172" formatCode="_-* #,##0\ _F_-;\-* #,##0\ _F_-;_-* &quot;-&quot;\ _F_-;_-@_-"/>
    <numFmt numFmtId="173" formatCode="_-* #,##0.00\ _F_-;\-* #,##0.00\ _F_-;_-* &quot;-&quot;??\ _F_-;_-@_-"/>
    <numFmt numFmtId="174" formatCode="_-* #,##0\ &quot;F&quot;_-;\-* #,##0\ &quot;F&quot;_-;_-* &quot;-&quot;\ &quot;F&quot;_-;_-@_-"/>
    <numFmt numFmtId="175" formatCode="_-* #,##0.00\ &quot;F&quot;_-;\-* #,##0.00\ &quot;F&quot;_-;_-* &quot;-&quot;??\ &quot;F&quot;_-;_-@_-"/>
    <numFmt numFmtId="176" formatCode="0.00_)"/>
    <numFmt numFmtId="177" formatCode="_ * #,##0.00_ ;_ * \-#,##0.00_ ;_ * &quot;-&quot;??_ ;_ @_ "/>
    <numFmt numFmtId="178" formatCode="_ * #,##0_ ;_ * \-#,##0_ ;_ * &quot;-&quot;_ ;_ @_ "/>
    <numFmt numFmtId="179" formatCode="_(&quot;Rp&quot;* #,##0.00_);_(&quot;Rp&quot;* \(#,##0.00\);_(&quot;Rp&quot;* &quot;-&quot;??_);_(@_)"/>
    <numFmt numFmtId="180" formatCode="dd\-mmm\-yyyy"/>
    <numFmt numFmtId="181" formatCode="0.000000000"/>
    <numFmt numFmtId="182" formatCode="_(* #,##0.00000_);_(* \(#,##0.00000\);_(* &quot;-&quot;??_);_(@_)"/>
    <numFmt numFmtId="183" formatCode="_-\ #,##0_-;\-\ #,##0_-;_-* &quot;-&quot;??_-;_-@_-"/>
    <numFmt numFmtId="184" formatCode="_-* #,##0_-;\-* #,##0_-;_-* &quot; &quot;??_-;_-@_-"/>
    <numFmt numFmtId="185" formatCode="\+#,##0;\-#,##0;&quot;-&quot;"/>
    <numFmt numFmtId="186" formatCode="\+#,##0;\-#,##0;&quot; &quot;"/>
    <numFmt numFmtId="187" formatCode="&quot;£&quot;#,##0"/>
    <numFmt numFmtId="188" formatCode="_-\ #,##0_-;\-\ #,##0_-;_-\ &quot;-&quot;??_-;_-@_-"/>
    <numFmt numFmtId="189" formatCode="#,##0_);\(#,##0\)"/>
    <numFmt numFmtId="190" formatCode="\+#,##0_);\(#,##0\)"/>
    <numFmt numFmtId="191" formatCode="0.0%"/>
    <numFmt numFmtId="192" formatCode="_-&quot;£&quot;* #,##0_-;\-&quot;£&quot;* #,##0_-;_-&quot;£&quot;* &quot;-&quot;??_-;_-@_-"/>
    <numFmt numFmtId="193" formatCode="_£* \+&quot;£&quot;#,##0_-;\-&quot;£&quot;* #,##0_-;_-* &quot; &quot;??_-;_-@_-"/>
    <numFmt numFmtId="194" formatCode="\+#,##0;\-#,##0"/>
    <numFmt numFmtId="195" formatCode="[$-F800]dddd\,\ mmmm\ dd\,\ yyyy"/>
  </numFmts>
  <fonts count="84">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8"/>
      <color indexed="8"/>
      <name val="Calibri"/>
      <family val="2"/>
      <scheme val="minor"/>
    </font>
    <font>
      <b/>
      <sz val="20"/>
      <color theme="1"/>
      <name val="Calibri"/>
      <family val="2"/>
      <scheme val="minor"/>
    </font>
    <font>
      <sz val="10"/>
      <name val="Arial"/>
      <family val="2"/>
    </font>
    <font>
      <b/>
      <sz val="10"/>
      <name val="Arial"/>
      <family val="2"/>
    </font>
    <font>
      <b/>
      <sz val="8"/>
      <name val="Arial"/>
      <family val="2"/>
    </font>
    <font>
      <sz val="10"/>
      <color indexed="8"/>
      <name val="Times New Roman"/>
      <family val="1"/>
    </font>
    <font>
      <sz val="12"/>
      <name val="Arial"/>
      <family val="2"/>
    </font>
    <font>
      <sz val="11"/>
      <color indexed="8"/>
      <name val="Calibri"/>
      <family val="2"/>
    </font>
    <font>
      <sz val="10"/>
      <name val="Times New Roman"/>
      <family val="1"/>
    </font>
    <font>
      <sz val="10"/>
      <name val="Helv"/>
      <charset val="204"/>
    </font>
    <font>
      <b/>
      <sz val="7"/>
      <name val="Geometr706 Md BT"/>
    </font>
    <font>
      <sz val="12"/>
      <color indexed="8"/>
      <name val="Arial"/>
      <family val="2"/>
    </font>
    <font>
      <sz val="11"/>
      <color indexed="9"/>
      <name val="Calibri"/>
      <family val="2"/>
    </font>
    <font>
      <sz val="12"/>
      <color indexed="9"/>
      <name val="Arial"/>
      <family val="2"/>
    </font>
    <font>
      <sz val="8"/>
      <name val="Arial"/>
      <family val="2"/>
    </font>
    <font>
      <sz val="11"/>
      <color indexed="10"/>
      <name val="Calibri"/>
      <family val="2"/>
    </font>
    <font>
      <sz val="12"/>
      <color indexed="20"/>
      <name val="Arial"/>
      <family val="2"/>
    </font>
    <font>
      <sz val="11"/>
      <color indexed="20"/>
      <name val="Calibri"/>
      <family val="2"/>
    </font>
    <font>
      <sz val="10"/>
      <color indexed="8"/>
      <name val="Arial"/>
      <family val="2"/>
    </font>
    <font>
      <sz val="10"/>
      <name val="Helv"/>
    </font>
    <font>
      <b/>
      <sz val="11"/>
      <color indexed="52"/>
      <name val="Calibri"/>
      <family val="2"/>
    </font>
    <font>
      <b/>
      <sz val="12"/>
      <color indexed="52"/>
      <name val="Arial"/>
      <family val="2"/>
    </font>
    <font>
      <sz val="11"/>
      <color indexed="52"/>
      <name val="Calibri"/>
      <family val="2"/>
    </font>
    <font>
      <b/>
      <sz val="12"/>
      <color indexed="9"/>
      <name val="Arial"/>
      <family val="2"/>
    </font>
    <font>
      <b/>
      <sz val="11"/>
      <color indexed="9"/>
      <name val="Calibri"/>
      <family val="2"/>
    </font>
    <font>
      <sz val="12"/>
      <color theme="1"/>
      <name val="Arial"/>
      <family val="2"/>
    </font>
    <font>
      <sz val="1"/>
      <color indexed="16"/>
      <name val="Courier"/>
      <family val="3"/>
    </font>
    <font>
      <b/>
      <sz val="12"/>
      <name val="Helv"/>
    </font>
    <font>
      <sz val="9"/>
      <name val="Times New Roman"/>
      <family val="1"/>
    </font>
    <font>
      <b/>
      <sz val="12"/>
      <color indexed="8"/>
      <name val="Arial"/>
      <family val="2"/>
    </font>
    <font>
      <sz val="11"/>
      <color indexed="62"/>
      <name val="Calibri"/>
      <family val="2"/>
    </font>
    <font>
      <sz val="10"/>
      <color indexed="21"/>
      <name val="System"/>
      <family val="2"/>
    </font>
    <font>
      <i/>
      <sz val="12"/>
      <color indexed="23"/>
      <name val="Arial"/>
      <family val="2"/>
    </font>
    <font>
      <i/>
      <sz val="11"/>
      <color indexed="23"/>
      <name val="Calibri"/>
      <family val="2"/>
    </font>
    <font>
      <sz val="9"/>
      <color indexed="18"/>
      <name val="Arial"/>
      <family val="2"/>
    </font>
    <font>
      <sz val="9"/>
      <color indexed="12"/>
      <name val="Times New Roman"/>
      <family val="1"/>
    </font>
    <font>
      <b/>
      <sz val="14"/>
      <color indexed="10"/>
      <name val="Arial"/>
      <family val="2"/>
    </font>
    <font>
      <sz val="12"/>
      <color indexed="17"/>
      <name val="Arial"/>
      <family val="2"/>
    </font>
    <font>
      <sz val="11"/>
      <color indexed="17"/>
      <name val="Calibri"/>
      <family val="2"/>
    </font>
    <font>
      <b/>
      <sz val="12"/>
      <name val="Arial"/>
      <family val="2"/>
    </font>
    <font>
      <b/>
      <sz val="15"/>
      <color indexed="56"/>
      <name val="Arial"/>
      <family val="2"/>
    </font>
    <font>
      <b/>
      <sz val="15"/>
      <color indexed="56"/>
      <name val="Calibri"/>
      <family val="2"/>
    </font>
    <font>
      <b/>
      <sz val="13"/>
      <color indexed="56"/>
      <name val="Arial"/>
      <family val="2"/>
    </font>
    <font>
      <b/>
      <sz val="13"/>
      <color indexed="56"/>
      <name val="Calibri"/>
      <family val="2"/>
    </font>
    <font>
      <b/>
      <sz val="11"/>
      <color indexed="56"/>
      <name val="Arial"/>
      <family val="2"/>
    </font>
    <font>
      <b/>
      <sz val="11"/>
      <color indexed="56"/>
      <name val="Calibri"/>
      <family val="2"/>
    </font>
    <font>
      <u/>
      <sz val="10"/>
      <color indexed="12"/>
      <name val="Arial"/>
      <family val="2"/>
    </font>
    <font>
      <u/>
      <sz val="11"/>
      <color theme="10"/>
      <name val="Calibri"/>
      <family val="2"/>
      <scheme val="minor"/>
    </font>
    <font>
      <u/>
      <sz val="10"/>
      <color theme="10"/>
      <name val="Arial"/>
      <family val="2"/>
    </font>
    <font>
      <sz val="10"/>
      <color indexed="18"/>
      <name val="System"/>
      <family val="2"/>
    </font>
    <font>
      <sz val="12"/>
      <color indexed="62"/>
      <name val="Arial"/>
      <family val="2"/>
    </font>
    <font>
      <sz val="9"/>
      <color indexed="12"/>
      <name val="Arial"/>
      <family val="2"/>
    </font>
    <font>
      <sz val="12"/>
      <color indexed="52"/>
      <name val="Arial"/>
      <family val="2"/>
    </font>
    <font>
      <i/>
      <sz val="10"/>
      <color indexed="17"/>
      <name val="System"/>
      <family val="2"/>
    </font>
    <font>
      <sz val="12"/>
      <color indexed="60"/>
      <name val="Arial"/>
      <family val="2"/>
    </font>
    <font>
      <sz val="11"/>
      <color indexed="60"/>
      <name val="Calibri"/>
      <family val="2"/>
    </font>
    <font>
      <b/>
      <i/>
      <sz val="16"/>
      <name val="Helv"/>
    </font>
    <font>
      <sz val="12"/>
      <name val="Helv"/>
    </font>
    <font>
      <sz val="8"/>
      <color indexed="72"/>
      <name val="MS Sans Serif"/>
      <family val="2"/>
    </font>
    <font>
      <sz val="10"/>
      <color theme="1"/>
      <name val="Tahoma"/>
      <family val="2"/>
    </font>
    <font>
      <b/>
      <sz val="12"/>
      <color indexed="63"/>
      <name val="Arial"/>
      <family val="2"/>
    </font>
    <font>
      <b/>
      <sz val="11"/>
      <color indexed="63"/>
      <name val="Calibri"/>
      <family val="2"/>
    </font>
    <font>
      <sz val="12"/>
      <color indexed="21"/>
      <name val="Arial"/>
      <family val="2"/>
    </font>
    <font>
      <sz val="10"/>
      <color indexed="14"/>
      <name val="System"/>
      <family val="2"/>
    </font>
    <font>
      <sz val="10"/>
      <name val="MS Sans Serif"/>
      <family val="2"/>
    </font>
    <font>
      <b/>
      <sz val="10"/>
      <name val="MS Sans Serif"/>
      <family val="2"/>
    </font>
    <font>
      <b/>
      <sz val="18"/>
      <color indexed="8"/>
      <name val="Cambria"/>
      <family val="1"/>
    </font>
    <font>
      <sz val="10"/>
      <color indexed="8"/>
      <name val="Verdana"/>
      <family val="2"/>
    </font>
    <font>
      <b/>
      <sz val="18"/>
      <color indexed="56"/>
      <name val="Cambria"/>
      <family val="2"/>
    </font>
    <font>
      <b/>
      <sz val="11"/>
      <color indexed="8"/>
      <name val="Calibri"/>
      <family val="2"/>
    </font>
    <font>
      <b/>
      <sz val="9"/>
      <name val="Times New Roman"/>
      <family val="1"/>
    </font>
    <font>
      <sz val="9"/>
      <name val="Arial"/>
      <family val="2"/>
    </font>
    <font>
      <sz val="10"/>
      <color indexed="17"/>
      <name val="System"/>
      <family val="2"/>
    </font>
    <font>
      <sz val="12"/>
      <color indexed="10"/>
      <name val="Arial"/>
      <family val="2"/>
    </font>
    <font>
      <sz val="11"/>
      <color rgb="FFFF0000"/>
      <name val="Calibri"/>
      <family val="2"/>
      <scheme val="minor"/>
    </font>
    <font>
      <sz val="14"/>
      <color rgb="FFFF0000"/>
      <name val="Calibri"/>
      <family val="2"/>
      <scheme val="minor"/>
    </font>
    <font>
      <b/>
      <sz val="14"/>
      <color theme="1"/>
      <name val="Calibri"/>
      <family val="2"/>
      <scheme val="minor"/>
    </font>
    <font>
      <b/>
      <i/>
      <sz val="20"/>
      <color rgb="FF0070C0"/>
      <name val="Calibri"/>
      <family val="2"/>
      <scheme val="minor"/>
    </font>
    <font>
      <b/>
      <sz val="11"/>
      <color rgb="FFFF0000"/>
      <name val="Calibri"/>
      <family val="2"/>
      <scheme val="minor"/>
    </font>
    <font>
      <sz val="14"/>
      <color theme="1"/>
      <name val="Calibri"/>
      <family val="2"/>
      <scheme val="minor"/>
    </font>
  </fonts>
  <fills count="44">
    <fill>
      <patternFill patternType="none"/>
    </fill>
    <fill>
      <patternFill patternType="gray125"/>
    </fill>
    <fill>
      <patternFill patternType="solid">
        <fgColor theme="6"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lightUp">
        <fgColor indexed="9"/>
        <bgColor indexed="27"/>
      </patternFill>
    </fill>
    <fill>
      <patternFill patternType="lightUp">
        <fgColor indexed="9"/>
        <bgColor indexed="26"/>
      </patternFill>
    </fill>
    <fill>
      <patternFill patternType="solid">
        <fgColor indexed="22"/>
        <bgColor indexed="64"/>
      </patternFill>
    </fill>
    <fill>
      <patternFill patternType="solid">
        <fgColor indexed="26"/>
        <bgColor indexed="64"/>
      </patternFill>
    </fill>
    <fill>
      <patternFill patternType="solid">
        <fgColor indexed="12"/>
        <bgColor indexed="64"/>
      </patternFill>
    </fill>
    <fill>
      <patternFill patternType="solid">
        <fgColor indexed="43"/>
      </patternFill>
    </fill>
    <fill>
      <patternFill patternType="solid">
        <fgColor indexed="9"/>
        <bgColor indexed="64"/>
      </patternFill>
    </fill>
    <fill>
      <patternFill patternType="mediumGray">
        <fgColor indexed="22"/>
      </patternFill>
    </fill>
    <fill>
      <patternFill patternType="solid">
        <fgColor indexed="35"/>
        <bgColor indexed="64"/>
      </patternFill>
    </fill>
    <fill>
      <patternFill patternType="solid">
        <fgColor indexed="6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8" tint="0.59999389629810485"/>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13"/>
      </top>
      <bottom style="thin">
        <color indexed="13"/>
      </bottom>
      <diagonal/>
    </border>
    <border>
      <left style="thin">
        <color indexed="63"/>
      </left>
      <right style="thin">
        <color indexed="63"/>
      </right>
      <top style="thin">
        <color indexed="63"/>
      </top>
      <bottom style="thin">
        <color indexed="63"/>
      </bottom>
      <diagonal/>
    </border>
    <border>
      <left/>
      <right style="medium">
        <color indexed="33"/>
      </right>
      <top/>
      <bottom/>
      <diagonal/>
    </border>
    <border>
      <left/>
      <right/>
      <top/>
      <bottom style="thin">
        <color indexed="64"/>
      </bottom>
      <diagonal/>
    </border>
    <border>
      <left/>
      <right/>
      <top style="thin">
        <color indexed="62"/>
      </top>
      <bottom style="double">
        <color indexed="62"/>
      </bottom>
      <diagonal/>
    </border>
    <border>
      <left/>
      <right/>
      <top style="medium">
        <color indexed="8"/>
      </top>
      <bottom style="medium">
        <color indexed="8"/>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diagonal/>
    </border>
    <border>
      <left/>
      <right/>
      <top style="thin">
        <color theme="0" tint="-0.34998626667073579"/>
      </top>
      <bottom style="thin">
        <color theme="0" tint="-0.34998626667073579"/>
      </bottom>
      <diagonal/>
    </border>
  </borders>
  <cellStyleXfs count="1511">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11" fillId="0" borderId="0"/>
    <xf numFmtId="0" fontId="10"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4" fillId="0" borderId="0">
      <alignment horizontal="left" vertical="center"/>
    </xf>
    <xf numFmtId="0" fontId="14" fillId="0" borderId="0">
      <alignment horizontal="left" vertical="center"/>
    </xf>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5"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5"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5"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5"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5"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5"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5"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5"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5"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5"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5"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5"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7"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7"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7"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7"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7"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7"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7"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8" fillId="0" borderId="0" applyNumberFormat="0" applyAlignment="0"/>
    <xf numFmtId="0" fontId="19" fillId="0" borderId="0" applyNumberFormat="0" applyFill="0" applyBorder="0" applyAlignment="0" applyProtection="0"/>
    <xf numFmtId="0" fontId="20"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2" fillId="0" borderId="0" applyFill="0" applyBorder="0" applyAlignment="0"/>
    <xf numFmtId="165" fontId="23" fillId="0" borderId="0" applyFill="0" applyBorder="0" applyAlignment="0"/>
    <xf numFmtId="166" fontId="23" fillId="0" borderId="0" applyFill="0" applyBorder="0" applyAlignment="0"/>
    <xf numFmtId="167" fontId="6" fillId="0" borderId="0" applyFill="0" applyBorder="0" applyAlignment="0"/>
    <xf numFmtId="167" fontId="6" fillId="0" borderId="0" applyFill="0" applyBorder="0" applyAlignment="0"/>
    <xf numFmtId="166" fontId="6" fillId="0" borderId="0" applyFill="0" applyBorder="0" applyAlignment="0"/>
    <xf numFmtId="166" fontId="6" fillId="0" borderId="0" applyFill="0" applyBorder="0" applyAlignment="0"/>
    <xf numFmtId="168" fontId="23" fillId="0" borderId="0" applyFill="0" applyBorder="0" applyAlignment="0"/>
    <xf numFmtId="169" fontId="23" fillId="0" borderId="0" applyFill="0" applyBorder="0" applyAlignment="0"/>
    <xf numFmtId="165" fontId="23" fillId="0" borderId="0" applyFill="0" applyBorder="0" applyAlignment="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5"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5"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4" fillId="26" borderId="14" applyNumberFormat="0" applyAlignment="0" applyProtection="0"/>
    <xf numFmtId="0" fontId="26" fillId="0" borderId="15" applyNumberFormat="0" applyFill="0" applyAlignment="0" applyProtection="0"/>
    <xf numFmtId="0" fontId="26" fillId="0" borderId="15" applyNumberFormat="0" applyFill="0" applyAlignment="0" applyProtection="0"/>
    <xf numFmtId="0" fontId="7" fillId="0" borderId="0" applyNumberFormat="0" applyFont="0" applyFill="0" applyBorder="0" applyProtection="0">
      <alignment horizontal="centerContinuous" wrapText="1"/>
    </xf>
    <xf numFmtId="0" fontId="27" fillId="27" borderId="16" applyNumberFormat="0" applyAlignment="0" applyProtection="0"/>
    <xf numFmtId="0" fontId="28" fillId="27" borderId="16" applyNumberFormat="0" applyAlignment="0" applyProtection="0"/>
    <xf numFmtId="0" fontId="28" fillId="27" borderId="16" applyNumberFormat="0" applyAlignment="0" applyProtection="0"/>
    <xf numFmtId="0" fontId="27" fillId="27" borderId="16" applyNumberFormat="0" applyAlignment="0" applyProtection="0"/>
    <xf numFmtId="0" fontId="28" fillId="27" borderId="16" applyNumberFormat="0" applyAlignment="0" applyProtection="0"/>
    <xf numFmtId="0" fontId="28" fillId="27" borderId="16" applyNumberFormat="0" applyAlignment="0" applyProtection="0"/>
    <xf numFmtId="0" fontId="28" fillId="27" borderId="16" applyNumberFormat="0" applyAlignment="0" applyProtection="0"/>
    <xf numFmtId="0" fontId="28" fillId="27" borderId="16" applyNumberFormat="0" applyAlignment="0" applyProtection="0"/>
    <xf numFmtId="0" fontId="28" fillId="27" borderId="16" applyNumberFormat="0" applyAlignment="0" applyProtection="0"/>
    <xf numFmtId="0" fontId="28" fillId="27" borderId="16" applyNumberFormat="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22"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30" fillId="0" borderId="0">
      <protection locked="0"/>
    </xf>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165" fontId="23"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7" fontId="30" fillId="0" borderId="0">
      <protection locked="0"/>
    </xf>
    <xf numFmtId="0" fontId="31" fillId="0" borderId="3" applyNumberFormat="0" applyBorder="0">
      <alignment horizontal="centerContinuous"/>
    </xf>
    <xf numFmtId="167" fontId="30" fillId="0" borderId="0">
      <protection locked="0"/>
    </xf>
    <xf numFmtId="14" fontId="22" fillId="0" borderId="0" applyFill="0" applyBorder="0" applyAlignment="0"/>
    <xf numFmtId="0" fontId="32" fillId="0" borderId="0">
      <alignment horizontal="left"/>
    </xf>
    <xf numFmtId="0" fontId="33" fillId="2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168" fontId="23" fillId="0" borderId="0" applyFill="0" applyBorder="0" applyAlignment="0"/>
    <xf numFmtId="165" fontId="23" fillId="0" borderId="0" applyFill="0" applyBorder="0" applyAlignment="0"/>
    <xf numFmtId="168" fontId="23" fillId="0" borderId="0" applyFill="0" applyBorder="0" applyAlignment="0"/>
    <xf numFmtId="169" fontId="23" fillId="0" borderId="0" applyFill="0" applyBorder="0" applyAlignment="0"/>
    <xf numFmtId="165" fontId="23" fillId="0" borderId="0" applyFill="0" applyBorder="0" applyAlignment="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5" fillId="0" borderId="0" applyNumberFormat="0" applyFill="0" applyBorder="0" applyAlignment="0" applyProtection="0">
      <protection locked="0"/>
    </xf>
    <xf numFmtId="171" fontId="6" fillId="0" borderId="0" applyFont="0" applyFill="0" applyBorder="0" applyAlignment="0" applyProtection="0"/>
    <xf numFmtId="42" fontId="10"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 fontId="38" fillId="0" borderId="0" applyNumberFormat="0" applyFill="0" applyBorder="0" applyAlignment="0" applyProtection="0"/>
    <xf numFmtId="0" fontId="39" fillId="0" borderId="0">
      <alignment horizontal="center" vertical="center" wrapText="1"/>
    </xf>
    <xf numFmtId="167" fontId="30" fillId="0" borderId="0">
      <protection locked="0"/>
    </xf>
    <xf numFmtId="0" fontId="40" fillId="0" borderId="18">
      <alignment vertical="center" wrapText="1"/>
    </xf>
    <xf numFmtId="0" fontId="40" fillId="0" borderId="18">
      <alignment vertical="center" wrapText="1"/>
    </xf>
    <xf numFmtId="0" fontId="40" fillId="0" borderId="18">
      <alignment vertical="center" wrapText="1"/>
    </xf>
    <xf numFmtId="0" fontId="40" fillId="0" borderId="18">
      <alignment vertical="center" wrapText="1"/>
    </xf>
    <xf numFmtId="0" fontId="40" fillId="0" borderId="18">
      <alignment vertical="center" wrapText="1"/>
    </xf>
    <xf numFmtId="0" fontId="40" fillId="0" borderId="18">
      <alignment vertical="center" wrapText="1"/>
    </xf>
    <xf numFmtId="0" fontId="40" fillId="0" borderId="18">
      <alignment vertical="center" wrapText="1"/>
    </xf>
    <xf numFmtId="0" fontId="40" fillId="0" borderId="18">
      <alignment vertical="center" wrapText="1"/>
    </xf>
    <xf numFmtId="0" fontId="40" fillId="0" borderId="18">
      <alignment vertical="center" wrapText="1"/>
    </xf>
    <xf numFmtId="0" fontId="40" fillId="0" borderId="18">
      <alignment vertical="center" wrapText="1"/>
    </xf>
    <xf numFmtId="0" fontId="41"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38" fontId="18" fillId="31" borderId="0" applyNumberFormat="0" applyBorder="0" applyAlignment="0" applyProtection="0"/>
    <xf numFmtId="0" fontId="8" fillId="0" borderId="0">
      <alignment horizontal="center" vertical="center" wrapText="1"/>
    </xf>
    <xf numFmtId="0" fontId="43" fillId="0" borderId="12" applyNumberFormat="0" applyAlignment="0" applyProtection="0">
      <alignment horizontal="left" vertical="center"/>
    </xf>
    <xf numFmtId="0" fontId="43" fillId="0" borderId="19">
      <alignment horizontal="left" vertical="center"/>
    </xf>
    <xf numFmtId="0" fontId="43" fillId="0" borderId="19">
      <alignment horizontal="left" vertical="center"/>
    </xf>
    <xf numFmtId="0" fontId="43" fillId="0" borderId="19">
      <alignment horizontal="left" vertical="center"/>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18" fillId="0" borderId="19">
      <alignment horizontal="center" vertical="center" wrapText="1"/>
    </xf>
    <xf numFmtId="0" fontId="8" fillId="0" borderId="0">
      <alignment horizontal="left" wrapText="1"/>
    </xf>
    <xf numFmtId="0" fontId="44" fillId="0" borderId="20" applyNumberFormat="0" applyFill="0" applyAlignment="0" applyProtection="0"/>
    <xf numFmtId="0" fontId="45" fillId="0" borderId="20" applyNumberFormat="0" applyFill="0" applyAlignment="0" applyProtection="0"/>
    <xf numFmtId="0" fontId="44" fillId="0" borderId="20" applyNumberFormat="0" applyFill="0" applyAlignment="0" applyProtection="0"/>
    <xf numFmtId="0" fontId="45" fillId="0" borderId="20" applyNumberFormat="0" applyFill="0" applyAlignment="0" applyProtection="0"/>
    <xf numFmtId="0" fontId="45" fillId="0" borderId="20" applyNumberFormat="0" applyFill="0" applyAlignment="0" applyProtection="0"/>
    <xf numFmtId="0" fontId="45" fillId="0" borderId="20" applyNumberFormat="0" applyFill="0" applyAlignment="0" applyProtection="0"/>
    <xf numFmtId="0" fontId="46" fillId="0" borderId="21" applyNumberFormat="0" applyFill="0" applyAlignment="0" applyProtection="0"/>
    <xf numFmtId="0" fontId="47" fillId="0" borderId="21" applyNumberFormat="0" applyFill="0" applyAlignment="0" applyProtection="0"/>
    <xf numFmtId="0" fontId="46"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1" fillId="0" borderId="0" applyNumberFormat="0" applyFill="0" applyBorder="0" applyAlignment="0" applyProtection="0"/>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2" fillId="0" borderId="0" applyNumberFormat="0" applyFill="0" applyBorder="0" applyAlignment="0" applyProtection="0"/>
    <xf numFmtId="1" fontId="53" fillId="0" borderId="0" applyNumberFormat="0" applyFill="0" applyBorder="0" applyAlignment="0" applyProtection="0"/>
    <xf numFmtId="10" fontId="18" fillId="32" borderId="18" applyNumberFormat="0" applyBorder="0" applyAlignment="0" applyProtection="0"/>
    <xf numFmtId="10" fontId="18" fillId="32" borderId="18" applyNumberFormat="0" applyBorder="0" applyAlignment="0" applyProtection="0"/>
    <xf numFmtId="0" fontId="54" fillId="13" borderId="14" applyNumberFormat="0" applyAlignment="0" applyProtection="0"/>
    <xf numFmtId="1" fontId="55" fillId="33" borderId="0" applyNumberFormat="0" applyFill="0" applyBorder="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5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34" fillId="13" borderId="14" applyNumberFormat="0" applyAlignment="0" applyProtection="0"/>
    <xf numFmtId="0" fontId="21" fillId="9" borderId="0" applyNumberFormat="0" applyBorder="0" applyAlignment="0" applyProtection="0"/>
    <xf numFmtId="0" fontId="18" fillId="0" borderId="0">
      <alignment horizontal="left" vertical="center"/>
    </xf>
    <xf numFmtId="0" fontId="18" fillId="0" borderId="0">
      <alignment horizontal="left" vertical="center"/>
    </xf>
    <xf numFmtId="0" fontId="18" fillId="0" borderId="0">
      <alignment horizontal="left" vertical="center"/>
    </xf>
    <xf numFmtId="0" fontId="18" fillId="0" borderId="0">
      <alignment horizontal="center" vertical="center"/>
    </xf>
    <xf numFmtId="0" fontId="18" fillId="0" borderId="0">
      <alignment horizontal="center" vertical="center"/>
    </xf>
    <xf numFmtId="0" fontId="18" fillId="0" borderId="0">
      <alignment horizontal="center" vertical="center"/>
    </xf>
    <xf numFmtId="168" fontId="23" fillId="0" borderId="0" applyFill="0" applyBorder="0" applyAlignment="0"/>
    <xf numFmtId="165" fontId="23" fillId="0" borderId="0" applyFill="0" applyBorder="0" applyAlignment="0"/>
    <xf numFmtId="168" fontId="23" fillId="0" borderId="0" applyFill="0" applyBorder="0" applyAlignment="0"/>
    <xf numFmtId="169" fontId="23" fillId="0" borderId="0" applyFill="0" applyBorder="0" applyAlignment="0"/>
    <xf numFmtId="165" fontId="23" fillId="0" borderId="0" applyFill="0" applyBorder="0" applyAlignment="0"/>
    <xf numFmtId="0" fontId="56" fillId="0" borderId="15" applyNumberFormat="0" applyFill="0" applyAlignment="0" applyProtection="0"/>
    <xf numFmtId="0" fontId="26" fillId="0" borderId="15" applyNumberFormat="0" applyFill="0" applyAlignment="0" applyProtection="0"/>
    <xf numFmtId="0" fontId="56" fillId="0" borderId="15" applyNumberFormat="0" applyFill="0" applyAlignment="0" applyProtection="0"/>
    <xf numFmtId="0" fontId="26" fillId="0" borderId="15" applyNumberFormat="0" applyFill="0" applyAlignment="0" applyProtection="0"/>
    <xf numFmtId="0" fontId="26" fillId="0" borderId="15" applyNumberFormat="0" applyFill="0" applyAlignment="0" applyProtection="0"/>
    <xf numFmtId="0" fontId="26" fillId="0" borderId="15" applyNumberFormat="0" applyFill="0" applyAlignment="0" applyProtection="0"/>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0" fontId="57" fillId="0" borderId="23" applyFill="0" applyAlignment="0" applyProtection="0">
      <protection locked="0"/>
    </xf>
    <xf numFmtId="172" fontId="6"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58"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2" fontId="32" fillId="35" borderId="0"/>
    <xf numFmtId="176" fontId="60" fillId="0" borderId="0"/>
    <xf numFmtId="0" fontId="61" fillId="0" borderId="0"/>
    <xf numFmtId="0" fontId="61" fillId="0" borderId="0"/>
    <xf numFmtId="0" fontId="61" fillId="0" borderId="0"/>
    <xf numFmtId="0" fontId="61" fillId="0" borderId="0"/>
    <xf numFmtId="0" fontId="10"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5" fillId="0" borderId="0"/>
    <xf numFmtId="0" fontId="6" fillId="0" borderId="0"/>
    <xf numFmtId="0" fontId="6" fillId="0" borderId="0"/>
    <xf numFmtId="0" fontId="10" fillId="0" borderId="0"/>
    <xf numFmtId="0" fontId="15" fillId="0" borderId="0"/>
    <xf numFmtId="0" fontId="29" fillId="0" borderId="0"/>
    <xf numFmtId="0" fontId="6" fillId="0" borderId="0"/>
    <xf numFmtId="0" fontId="6" fillId="0" borderId="0"/>
    <xf numFmtId="0" fontId="15" fillId="0" borderId="0"/>
    <xf numFmtId="0" fontId="10" fillId="0" borderId="0"/>
    <xf numFmtId="0" fontId="15" fillId="0" borderId="0"/>
    <xf numFmtId="0" fontId="10" fillId="0" borderId="0"/>
    <xf numFmtId="0" fontId="15" fillId="0" borderId="0"/>
    <xf numFmtId="0" fontId="10" fillId="0" borderId="0"/>
    <xf numFmtId="0" fontId="15" fillId="0" borderId="0"/>
    <xf numFmtId="0" fontId="10" fillId="0" borderId="0"/>
    <xf numFmtId="0" fontId="10" fillId="0" borderId="0"/>
    <xf numFmtId="0" fontId="15" fillId="0" borderId="0"/>
    <xf numFmtId="0" fontId="6"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29" fillId="0" borderId="0"/>
    <xf numFmtId="0" fontId="62" fillId="0" borderId="0" applyAlignment="0">
      <alignment vertical="top" wrapText="1"/>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6" fillId="0" borderId="0"/>
    <xf numFmtId="0" fontId="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6" fillId="0" borderId="0"/>
    <xf numFmtId="0" fontId="29" fillId="0" borderId="0"/>
    <xf numFmtId="0" fontId="15"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5" fillId="0" borderId="0"/>
    <xf numFmtId="0" fontId="10" fillId="0" borderId="0"/>
    <xf numFmtId="0" fontId="10" fillId="0" borderId="0"/>
    <xf numFmtId="0" fontId="29" fillId="0" borderId="0"/>
    <xf numFmtId="0" fontId="11" fillId="0" borderId="0"/>
    <xf numFmtId="0" fontId="1" fillId="0" borderId="0"/>
    <xf numFmtId="0" fontId="15" fillId="0" borderId="0"/>
    <xf numFmtId="0" fontId="10" fillId="0" borderId="0"/>
    <xf numFmtId="0" fontId="10" fillId="0" borderId="0"/>
    <xf numFmtId="0" fontId="10" fillId="0" borderId="0"/>
    <xf numFmtId="0" fontId="10" fillId="0" borderId="0"/>
    <xf numFmtId="0" fontId="10" fillId="0" borderId="0"/>
    <xf numFmtId="0" fontId="6" fillId="0" borderId="0"/>
    <xf numFmtId="0" fontId="15" fillId="0" borderId="0"/>
    <xf numFmtId="0" fontId="11" fillId="0" borderId="0"/>
    <xf numFmtId="0" fontId="11" fillId="0" borderId="0"/>
    <xf numFmtId="0" fontId="11" fillId="0" borderId="0"/>
    <xf numFmtId="0" fontId="2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6" fillId="0" borderId="0"/>
    <xf numFmtId="0" fontId="1" fillId="0" borderId="0"/>
    <xf numFmtId="0" fontId="6" fillId="0" borderId="0"/>
    <xf numFmtId="0" fontId="6" fillId="0" borderId="0"/>
    <xf numFmtId="0" fontId="6"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29"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22"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29" fillId="0" borderId="0"/>
    <xf numFmtId="0" fontId="1" fillId="0" borderId="0"/>
    <xf numFmtId="0" fontId="1" fillId="0" borderId="0"/>
    <xf numFmtId="0" fontId="1" fillId="0" borderId="0"/>
    <xf numFmtId="0" fontId="1" fillId="0" borderId="0"/>
    <xf numFmtId="0" fontId="1" fillId="0" borderId="0"/>
    <xf numFmtId="0" fontId="6" fillId="0" borderId="0" applyNumberFormat="0" applyFont="0" applyFill="0" applyBorder="0" applyAlignment="0" applyProtection="0"/>
    <xf numFmtId="0" fontId="6" fillId="0" borderId="0"/>
    <xf numFmtId="0" fontId="6" fillId="0" borderId="0"/>
    <xf numFmtId="0" fontId="63" fillId="0" borderId="0"/>
    <xf numFmtId="0" fontId="6" fillId="0" borderId="0"/>
    <xf numFmtId="0" fontId="29"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10"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 fontId="32" fillId="0" borderId="0">
      <alignment horizontal="right"/>
    </xf>
    <xf numFmtId="0" fontId="32" fillId="0" borderId="0">
      <alignment horizontal="left"/>
    </xf>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10"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10"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10"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0" fontId="6" fillId="28" borderId="17" applyNumberFormat="0" applyFont="0" applyAlignment="0" applyProtection="0"/>
    <xf numFmtId="3" fontId="18" fillId="0" borderId="0">
      <alignment horizontal="right"/>
    </xf>
    <xf numFmtId="3" fontId="18" fillId="0" borderId="0">
      <alignment horizontal="right"/>
    </xf>
    <xf numFmtId="3" fontId="18" fillId="0" borderId="0">
      <alignment horizontal="right"/>
    </xf>
    <xf numFmtId="177" fontId="6" fillId="0" borderId="0" applyFont="0" applyFill="0" applyBorder="0" applyAlignment="0" applyProtection="0"/>
    <xf numFmtId="178" fontId="6" fillId="0" borderId="0" applyFont="0" applyFill="0" applyBorder="0" applyAlignment="0" applyProtection="0"/>
    <xf numFmtId="0" fontId="64"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4"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66" fillId="0" borderId="0" applyFill="0">
      <alignment vertical="center"/>
    </xf>
    <xf numFmtId="166" fontId="6" fillId="0" borderId="0" applyFont="0" applyFill="0" applyBorder="0" applyAlignment="0" applyProtection="0"/>
    <xf numFmtId="166"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168" fontId="23" fillId="0" borderId="0" applyFill="0" applyBorder="0" applyAlignment="0"/>
    <xf numFmtId="165" fontId="23" fillId="0" borderId="0" applyFill="0" applyBorder="0" applyAlignment="0"/>
    <xf numFmtId="168" fontId="23" fillId="0" borderId="0" applyFill="0" applyBorder="0" applyAlignment="0"/>
    <xf numFmtId="169" fontId="23" fillId="0" borderId="0" applyFill="0" applyBorder="0" applyAlignment="0"/>
    <xf numFmtId="165" fontId="23" fillId="0" borderId="0" applyFill="0" applyBorder="0" applyAlignment="0"/>
    <xf numFmtId="1" fontId="67" fillId="0" borderId="25" applyNumberFormat="0" applyFill="0" applyBorder="0" applyAlignment="0" applyProtection="0"/>
    <xf numFmtId="0" fontId="68" fillId="0" borderId="0" applyNumberFormat="0" applyFont="0" applyFill="0" applyBorder="0" applyAlignment="0" applyProtection="0">
      <alignment horizontal="left"/>
    </xf>
    <xf numFmtId="15" fontId="68" fillId="0" borderId="0" applyFont="0" applyFill="0" applyBorder="0" applyAlignment="0" applyProtection="0"/>
    <xf numFmtId="4" fontId="68" fillId="0" borderId="0" applyFont="0" applyFill="0" applyBorder="0" applyAlignment="0" applyProtection="0"/>
    <xf numFmtId="0" fontId="69" fillId="0" borderId="8">
      <alignment horizontal="center"/>
    </xf>
    <xf numFmtId="3" fontId="68" fillId="0" borderId="0" applyFont="0" applyFill="0" applyBorder="0" applyAlignment="0" applyProtection="0"/>
    <xf numFmtId="0" fontId="68" fillId="36" borderId="0" applyNumberFormat="0" applyFon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4" fontId="22" fillId="37" borderId="24" applyNumberFormat="0" applyProtection="0">
      <alignment horizontal="right" vertical="center"/>
    </xf>
    <xf numFmtId="0" fontId="42" fillId="10" borderId="0" applyNumberFormat="0" applyBorder="0" applyAlignment="0" applyProtection="0"/>
    <xf numFmtId="0" fontId="70" fillId="0" borderId="0" applyNumberFormat="0" applyFill="0" applyBorder="0" applyAlignment="0" applyProtection="0"/>
    <xf numFmtId="0" fontId="65" fillId="26" borderId="24" applyNumberFormat="0" applyAlignment="0" applyProtection="0"/>
    <xf numFmtId="0" fontId="65" fillId="26" borderId="24" applyNumberFormat="0" applyAlignment="0" applyProtection="0"/>
    <xf numFmtId="0" fontId="65" fillId="26" borderId="24" applyNumberFormat="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49" fontId="71" fillId="0" borderId="0" applyFill="0" applyBorder="0" applyProtection="0">
      <alignment horizontal="left"/>
    </xf>
    <xf numFmtId="49" fontId="71" fillId="0" borderId="0" applyFill="0" applyBorder="0" applyProtection="0">
      <alignment horizontal="left" wrapText="1"/>
    </xf>
    <xf numFmtId="2" fontId="71" fillId="35" borderId="0" applyBorder="0" applyProtection="0">
      <alignment horizontal="left"/>
    </xf>
    <xf numFmtId="2" fontId="71" fillId="38" borderId="0" applyBorder="0" applyProtection="0">
      <alignment horizontal="left"/>
    </xf>
    <xf numFmtId="180" fontId="71" fillId="0" borderId="0" applyFill="0" applyBorder="0" applyProtection="0">
      <alignment horizontal="center" wrapText="1"/>
    </xf>
    <xf numFmtId="180" fontId="71" fillId="0" borderId="0" applyFill="0" applyBorder="0" applyProtection="0">
      <alignment horizontal="center"/>
    </xf>
    <xf numFmtId="0" fontId="18" fillId="0" borderId="26" applyBorder="0">
      <alignment horizontal="right"/>
    </xf>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49" fontId="22" fillId="0" borderId="0" applyFill="0" applyBorder="0" applyAlignment="0"/>
    <xf numFmtId="181" fontId="6" fillId="0" borderId="0" applyFill="0" applyBorder="0" applyAlignment="0"/>
    <xf numFmtId="181" fontId="6" fillId="0" borderId="0" applyFill="0" applyBorder="0" applyAlignment="0"/>
    <xf numFmtId="182" fontId="6" fillId="0" borderId="0" applyFill="0" applyBorder="0" applyAlignment="0"/>
    <xf numFmtId="182" fontId="6" fillId="0" borderId="0" applyFill="0" applyBorder="0" applyAlignment="0"/>
    <xf numFmtId="0" fontId="37"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45" fillId="0" borderId="20" applyNumberFormat="0" applyFill="0" applyAlignment="0" applyProtection="0"/>
    <xf numFmtId="0" fontId="45" fillId="0" borderId="20"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9" fillId="0" borderId="22" applyNumberFormat="0" applyFill="0" applyAlignment="0" applyProtection="0"/>
    <xf numFmtId="0" fontId="49" fillId="0" borderId="0" applyNumberFormat="0" applyFill="0" applyBorder="0" applyAlignment="0" applyProtection="0"/>
    <xf numFmtId="0" fontId="3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3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4" fontId="74" fillId="0" borderId="28">
      <alignment horizontal="right"/>
    </xf>
    <xf numFmtId="0" fontId="74" fillId="0" borderId="28">
      <alignment horizontal="left"/>
    </xf>
    <xf numFmtId="0" fontId="75" fillId="0" borderId="0" applyNumberFormat="0" applyFill="0" applyBorder="0" applyAlignment="0" applyProtection="0"/>
    <xf numFmtId="0" fontId="76" fillId="0" borderId="0" applyNumberFormat="0" applyFill="0" applyBorder="0" applyAlignment="0" applyProtection="0"/>
    <xf numFmtId="0" fontId="28" fillId="27" borderId="16" applyNumberFormat="0" applyAlignment="0" applyProtection="0"/>
    <xf numFmtId="0" fontId="28" fillId="27" borderId="16" applyNumberFormat="0" applyAlignment="0" applyProtection="0"/>
    <xf numFmtId="0" fontId="77"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03">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22" fontId="0" fillId="3" borderId="0" xfId="0" applyNumberFormat="1" applyFill="1" applyBorder="1"/>
    <xf numFmtId="9" fontId="0" fillId="0" borderId="0" xfId="2" applyFont="1"/>
    <xf numFmtId="0" fontId="0" fillId="3" borderId="0" xfId="0" applyFill="1"/>
    <xf numFmtId="9" fontId="0" fillId="3" borderId="0" xfId="2" applyFont="1" applyFill="1"/>
    <xf numFmtId="0" fontId="2" fillId="3" borderId="0" xfId="0" applyFont="1" applyFill="1"/>
    <xf numFmtId="0" fontId="2" fillId="0" borderId="0" xfId="0" applyFont="1" applyAlignment="1">
      <alignment wrapText="1"/>
    </xf>
    <xf numFmtId="0" fontId="0" fillId="2" borderId="0" xfId="0" applyFill="1"/>
    <xf numFmtId="9" fontId="0" fillId="2" borderId="0" xfId="2" applyFont="1" applyFill="1"/>
    <xf numFmtId="0" fontId="2" fillId="0" borderId="10" xfId="0" applyFont="1" applyBorder="1" applyAlignment="1">
      <alignment wrapText="1"/>
    </xf>
    <xf numFmtId="0" fontId="2" fillId="3" borderId="10" xfId="0" applyFont="1" applyFill="1" applyBorder="1" applyAlignment="1">
      <alignment wrapText="1"/>
    </xf>
    <xf numFmtId="0" fontId="2" fillId="2" borderId="10" xfId="0" applyFont="1" applyFill="1" applyBorder="1" applyAlignment="1">
      <alignment wrapText="1"/>
    </xf>
    <xf numFmtId="164" fontId="0" fillId="0" borderId="0" xfId="1" applyNumberFormat="1" applyFont="1"/>
    <xf numFmtId="1" fontId="2" fillId="0" borderId="0" xfId="1" applyNumberFormat="1" applyFont="1" applyBorder="1" applyAlignment="1">
      <alignment horizontal="center"/>
    </xf>
    <xf numFmtId="17" fontId="0" fillId="0" borderId="0" xfId="0" applyNumberFormat="1" applyBorder="1"/>
    <xf numFmtId="1" fontId="0" fillId="0" borderId="0" xfId="1" applyNumberFormat="1" applyFont="1" applyBorder="1" applyAlignment="1">
      <alignment horizontal="center"/>
    </xf>
    <xf numFmtId="0" fontId="0" fillId="0" borderId="0" xfId="0" applyAlignment="1">
      <alignment horizontal="left"/>
    </xf>
    <xf numFmtId="0" fontId="0" fillId="0" borderId="0" xfId="0" applyAlignment="1">
      <alignment wrapText="1"/>
    </xf>
    <xf numFmtId="0" fontId="0" fillId="7" borderId="0" xfId="0" applyFill="1"/>
    <xf numFmtId="164" fontId="0" fillId="7" borderId="0" xfId="1" applyNumberFormat="1" applyFont="1" applyFill="1"/>
    <xf numFmtId="164" fontId="2" fillId="7" borderId="0" xfId="1" applyNumberFormat="1" applyFont="1" applyFill="1" applyAlignment="1"/>
    <xf numFmtId="0" fontId="2" fillId="7" borderId="0" xfId="0" applyFont="1" applyFill="1" applyAlignment="1">
      <alignment horizontal="center"/>
    </xf>
    <xf numFmtId="164" fontId="2" fillId="7" borderId="0" xfId="1" applyNumberFormat="1" applyFont="1" applyFill="1" applyAlignment="1">
      <alignment horizontal="center"/>
    </xf>
    <xf numFmtId="0" fontId="7" fillId="0" borderId="0" xfId="3" applyFont="1"/>
    <xf numFmtId="164" fontId="7" fillId="0" borderId="0" xfId="1" applyNumberFormat="1" applyFont="1"/>
    <xf numFmtId="0" fontId="8" fillId="0" borderId="0" xfId="3" applyFont="1" applyAlignment="1">
      <alignment wrapText="1"/>
    </xf>
    <xf numFmtId="164" fontId="8" fillId="0" borderId="0" xfId="1" applyNumberFormat="1" applyFont="1" applyAlignment="1">
      <alignment wrapText="1"/>
    </xf>
    <xf numFmtId="164" fontId="8" fillId="5" borderId="0" xfId="1" applyNumberFormat="1" applyFont="1" applyFill="1" applyAlignment="1">
      <alignment wrapText="1"/>
    </xf>
    <xf numFmtId="164" fontId="8" fillId="0" borderId="0" xfId="1" applyNumberFormat="1" applyFont="1" applyFill="1" applyAlignment="1">
      <alignment wrapText="1"/>
    </xf>
    <xf numFmtId="164" fontId="8" fillId="0" borderId="0" xfId="3" applyNumberFormat="1" applyFont="1" applyAlignment="1">
      <alignment wrapText="1"/>
    </xf>
    <xf numFmtId="164" fontId="7" fillId="0" borderId="0" xfId="3" applyNumberFormat="1" applyFont="1"/>
    <xf numFmtId="0" fontId="2" fillId="7" borderId="0" xfId="0" applyFont="1" applyFill="1"/>
    <xf numFmtId="0" fontId="0" fillId="0" borderId="29" xfId="0" applyBorder="1"/>
    <xf numFmtId="164" fontId="0" fillId="0" borderId="30" xfId="1" applyNumberFormat="1" applyFont="1" applyBorder="1"/>
    <xf numFmtId="0" fontId="0" fillId="0" borderId="30" xfId="0" applyBorder="1"/>
    <xf numFmtId="9" fontId="0" fillId="0" borderId="30" xfId="0" applyNumberFormat="1" applyBorder="1"/>
    <xf numFmtId="9" fontId="0" fillId="0" borderId="30" xfId="2" applyFont="1" applyBorder="1"/>
    <xf numFmtId="0" fontId="0" fillId="0" borderId="31" xfId="0" applyBorder="1"/>
    <xf numFmtId="164" fontId="0" fillId="0" borderId="31" xfId="1" applyNumberFormat="1" applyFont="1" applyBorder="1"/>
    <xf numFmtId="183" fontId="0" fillId="0" borderId="30" xfId="0" applyNumberFormat="1" applyBorder="1"/>
    <xf numFmtId="185" fontId="0" fillId="0" borderId="30" xfId="1" applyNumberFormat="1" applyFont="1" applyBorder="1"/>
    <xf numFmtId="0" fontId="0" fillId="6" borderId="0" xfId="0" applyFill="1"/>
    <xf numFmtId="0" fontId="2" fillId="0" borderId="0" xfId="0" applyFont="1"/>
    <xf numFmtId="0" fontId="2" fillId="0" borderId="0" xfId="0" applyFont="1" applyAlignment="1">
      <alignment horizontal="center"/>
    </xf>
    <xf numFmtId="187" fontId="2" fillId="0" borderId="0" xfId="1" applyNumberFormat="1" applyFont="1"/>
    <xf numFmtId="0" fontId="0" fillId="0" borderId="0" xfId="0" applyAlignment="1">
      <alignment horizontal="center"/>
    </xf>
    <xf numFmtId="164" fontId="8" fillId="40" borderId="0" xfId="1" applyNumberFormat="1" applyFont="1" applyFill="1" applyAlignment="1">
      <alignment wrapText="1"/>
    </xf>
    <xf numFmtId="164" fontId="8" fillId="39" borderId="0" xfId="1" applyNumberFormat="1" applyFont="1" applyFill="1" applyAlignment="1">
      <alignment wrapText="1"/>
    </xf>
    <xf numFmtId="164" fontId="8" fillId="41" borderId="0" xfId="1" applyNumberFormat="1" applyFont="1" applyFill="1" applyAlignment="1">
      <alignment wrapText="1"/>
    </xf>
    <xf numFmtId="164" fontId="8" fillId="4" borderId="0" xfId="1" applyNumberFormat="1" applyFont="1" applyFill="1" applyAlignment="1">
      <alignment wrapText="1"/>
    </xf>
    <xf numFmtId="164" fontId="8" fillId="42" borderId="0" xfId="1" applyNumberFormat="1" applyFont="1" applyFill="1" applyAlignment="1">
      <alignment wrapText="1"/>
    </xf>
    <xf numFmtId="164" fontId="0" fillId="0" borderId="32" xfId="1" applyNumberFormat="1" applyFont="1" applyBorder="1"/>
    <xf numFmtId="186" fontId="0" fillId="0" borderId="32" xfId="1" applyNumberFormat="1" applyFont="1" applyBorder="1"/>
    <xf numFmtId="164" fontId="0" fillId="0" borderId="0" xfId="1" applyNumberFormat="1" applyFont="1" applyFill="1"/>
    <xf numFmtId="164" fontId="2" fillId="0" borderId="0" xfId="1" applyNumberFormat="1" applyFont="1" applyFill="1" applyAlignment="1"/>
    <xf numFmtId="164" fontId="2" fillId="0" borderId="0" xfId="1" applyNumberFormat="1" applyFont="1" applyFill="1" applyAlignment="1">
      <alignment horizontal="center"/>
    </xf>
    <xf numFmtId="187" fontId="0" fillId="0" borderId="30" xfId="1" applyNumberFormat="1" applyFont="1" applyBorder="1"/>
    <xf numFmtId="164" fontId="0" fillId="0" borderId="3" xfId="1" applyNumberFormat="1" applyFont="1" applyBorder="1"/>
    <xf numFmtId="0" fontId="0" fillId="43" borderId="2" xfId="0" applyFill="1" applyBorder="1"/>
    <xf numFmtId="0" fontId="0" fillId="43" borderId="3" xfId="0" applyFill="1" applyBorder="1"/>
    <xf numFmtId="0" fontId="0" fillId="43" borderId="4" xfId="0" applyFill="1" applyBorder="1"/>
    <xf numFmtId="0" fontId="0" fillId="43" borderId="5" xfId="0" applyFill="1" applyBorder="1"/>
    <xf numFmtId="0" fontId="0" fillId="43" borderId="0" xfId="0" applyFill="1" applyBorder="1"/>
    <xf numFmtId="0" fontId="0" fillId="43" borderId="6" xfId="0" applyFill="1" applyBorder="1"/>
    <xf numFmtId="184" fontId="0" fillId="43" borderId="0" xfId="1" applyNumberFormat="1" applyFont="1" applyFill="1" applyBorder="1" applyAlignment="1">
      <alignment vertical="center"/>
    </xf>
    <xf numFmtId="0" fontId="0" fillId="43" borderId="0" xfId="0" applyFill="1" applyBorder="1" applyAlignment="1">
      <alignment horizontal="center" vertical="center"/>
    </xf>
    <xf numFmtId="0" fontId="0" fillId="43" borderId="7" xfId="0" applyFill="1" applyBorder="1"/>
    <xf numFmtId="0" fontId="0" fillId="43" borderId="8" xfId="0" applyFill="1" applyBorder="1"/>
    <xf numFmtId="0" fontId="0" fillId="43" borderId="9" xfId="0" applyFill="1" applyBorder="1"/>
    <xf numFmtId="0" fontId="2" fillId="0" borderId="1" xfId="0" applyFont="1" applyFill="1" applyBorder="1"/>
    <xf numFmtId="0" fontId="2" fillId="43" borderId="4" xfId="0" applyFont="1" applyFill="1" applyBorder="1"/>
    <xf numFmtId="0" fontId="2" fillId="43" borderId="7" xfId="0" applyFont="1" applyFill="1" applyBorder="1" applyAlignment="1">
      <alignment horizontal="center"/>
    </xf>
    <xf numFmtId="0" fontId="2" fillId="43" borderId="8" xfId="0" applyFont="1" applyFill="1" applyBorder="1" applyAlignment="1">
      <alignment horizontal="center"/>
    </xf>
    <xf numFmtId="0" fontId="2" fillId="43" borderId="8" xfId="0" quotePrefix="1" applyFont="1" applyFill="1" applyBorder="1" applyAlignment="1">
      <alignment horizontal="center"/>
    </xf>
    <xf numFmtId="0" fontId="2" fillId="43" borderId="9" xfId="0" applyFont="1" applyFill="1" applyBorder="1" applyAlignment="1">
      <alignment horizontal="center"/>
    </xf>
    <xf numFmtId="164" fontId="2" fillId="0" borderId="0" xfId="0" applyNumberFormat="1" applyFont="1" applyAlignment="1">
      <alignment horizontal="center"/>
    </xf>
    <xf numFmtId="17" fontId="2" fillId="0" borderId="0" xfId="0" applyNumberFormat="1" applyFont="1" applyBorder="1" applyAlignment="1">
      <alignment horizontal="center"/>
    </xf>
    <xf numFmtId="0" fontId="2" fillId="43" borderId="5" xfId="0" applyFont="1" applyFill="1" applyBorder="1" applyAlignment="1">
      <alignment horizontal="center"/>
    </xf>
    <xf numFmtId="0" fontId="2" fillId="43" borderId="0" xfId="0" applyFont="1" applyFill="1" applyBorder="1" applyAlignment="1">
      <alignment horizontal="center"/>
    </xf>
    <xf numFmtId="17" fontId="2" fillId="43" borderId="7" xfId="0" applyNumberFormat="1" applyFont="1" applyFill="1" applyBorder="1" applyAlignment="1">
      <alignment horizontal="center"/>
    </xf>
    <xf numFmtId="17" fontId="2" fillId="43" borderId="8" xfId="0" applyNumberFormat="1" applyFont="1" applyFill="1" applyBorder="1" applyAlignment="1">
      <alignment horizontal="center"/>
    </xf>
    <xf numFmtId="0" fontId="2" fillId="43" borderId="9" xfId="0" applyFont="1" applyFill="1" applyBorder="1"/>
    <xf numFmtId="0" fontId="2" fillId="43" borderId="2" xfId="0" applyFont="1" applyFill="1" applyBorder="1" applyAlignment="1">
      <alignment horizontal="center"/>
    </xf>
    <xf numFmtId="0" fontId="2" fillId="43" borderId="4" xfId="0" applyFont="1" applyFill="1" applyBorder="1" applyAlignment="1">
      <alignment horizontal="center"/>
    </xf>
    <xf numFmtId="0" fontId="2" fillId="43" borderId="6" xfId="0" applyFont="1" applyFill="1" applyBorder="1" applyAlignment="1">
      <alignment horizontal="center"/>
    </xf>
    <xf numFmtId="1" fontId="0" fillId="0" borderId="0" xfId="0" applyNumberFormat="1"/>
    <xf numFmtId="0" fontId="8" fillId="0" borderId="0" xfId="1" applyNumberFormat="1" applyFont="1" applyAlignment="1">
      <alignment wrapText="1"/>
    </xf>
    <xf numFmtId="183" fontId="0" fillId="0" borderId="34" xfId="0" applyNumberFormat="1" applyBorder="1"/>
    <xf numFmtId="183" fontId="0" fillId="0" borderId="35" xfId="0" applyNumberFormat="1" applyBorder="1"/>
    <xf numFmtId="164" fontId="0" fillId="0" borderId="34" xfId="1" applyNumberFormat="1" applyFont="1" applyBorder="1"/>
    <xf numFmtId="188" fontId="0" fillId="0" borderId="36" xfId="1" applyNumberFormat="1" applyFont="1" applyBorder="1"/>
    <xf numFmtId="164" fontId="0" fillId="0" borderId="35" xfId="1" applyNumberFormat="1" applyFont="1" applyBorder="1"/>
    <xf numFmtId="0" fontId="0" fillId="0" borderId="37" xfId="0" applyBorder="1"/>
    <xf numFmtId="164" fontId="0" fillId="0" borderId="37" xfId="1" applyNumberFormat="1" applyFont="1" applyBorder="1"/>
    <xf numFmtId="189" fontId="0" fillId="0" borderId="37" xfId="0" applyNumberFormat="1" applyBorder="1"/>
    <xf numFmtId="190" fontId="0" fillId="0" borderId="37" xfId="0" applyNumberFormat="1" applyBorder="1"/>
    <xf numFmtId="0" fontId="0" fillId="0" borderId="37" xfId="0" applyBorder="1" applyAlignment="1">
      <alignment wrapText="1"/>
    </xf>
    <xf numFmtId="0" fontId="2" fillId="0" borderId="37" xfId="0" applyFont="1" applyBorder="1"/>
    <xf numFmtId="164" fontId="2" fillId="0" borderId="37" xfId="0" applyNumberFormat="1" applyFont="1" applyBorder="1" applyAlignment="1">
      <alignment horizontal="center"/>
    </xf>
    <xf numFmtId="190" fontId="2" fillId="0" borderId="37" xfId="0" applyNumberFormat="1" applyFont="1" applyBorder="1"/>
    <xf numFmtId="0" fontId="2" fillId="43" borderId="3" xfId="0" applyFont="1" applyFill="1" applyBorder="1" applyAlignment="1">
      <alignment horizontal="center"/>
    </xf>
    <xf numFmtId="17" fontId="2" fillId="2" borderId="10" xfId="0" applyNumberFormat="1" applyFont="1" applyFill="1" applyBorder="1" applyAlignment="1">
      <alignment wrapText="1"/>
    </xf>
    <xf numFmtId="9" fontId="2" fillId="0" borderId="37" xfId="2" applyFont="1" applyBorder="1" applyAlignment="1">
      <alignment horizontal="center"/>
    </xf>
    <xf numFmtId="9" fontId="1" fillId="0" borderId="37" xfId="2" applyFont="1" applyBorder="1" applyAlignment="1">
      <alignment horizontal="center"/>
    </xf>
    <xf numFmtId="0" fontId="2" fillId="43" borderId="3" xfId="0" applyFont="1" applyFill="1" applyBorder="1"/>
    <xf numFmtId="191" fontId="0" fillId="0" borderId="29" xfId="0" applyNumberFormat="1" applyBorder="1"/>
    <xf numFmtId="191" fontId="0" fillId="0" borderId="30" xfId="2" applyNumberFormat="1" applyFont="1" applyBorder="1"/>
    <xf numFmtId="191" fontId="0" fillId="0" borderId="32" xfId="2" applyNumberFormat="1" applyFont="1" applyBorder="1"/>
    <xf numFmtId="191" fontId="0" fillId="0" borderId="30" xfId="0" applyNumberFormat="1" applyBorder="1"/>
    <xf numFmtId="191" fontId="0" fillId="0" borderId="34" xfId="2" applyNumberFormat="1" applyFont="1" applyBorder="1"/>
    <xf numFmtId="191" fontId="0" fillId="0" borderId="35" xfId="2" applyNumberFormat="1" applyFont="1" applyBorder="1"/>
    <xf numFmtId="191" fontId="2" fillId="0" borderId="30" xfId="2" applyNumberFormat="1" applyFont="1" applyBorder="1"/>
    <xf numFmtId="0" fontId="2" fillId="0" borderId="3" xfId="0" applyFont="1" applyBorder="1" applyAlignment="1">
      <alignment horizontal="center"/>
    </xf>
    <xf numFmtId="0" fontId="2" fillId="0" borderId="4" xfId="0" applyFont="1" applyBorder="1" applyAlignment="1">
      <alignment horizontal="center"/>
    </xf>
    <xf numFmtId="1" fontId="0" fillId="0" borderId="6" xfId="1" applyNumberFormat="1" applyFont="1" applyBorder="1" applyAlignment="1">
      <alignment horizontal="center"/>
    </xf>
    <xf numFmtId="1" fontId="0" fillId="0" borderId="8" xfId="1" applyNumberFormat="1" applyFont="1" applyBorder="1" applyAlignment="1">
      <alignment horizontal="center"/>
    </xf>
    <xf numFmtId="1" fontId="0" fillId="0" borderId="9" xfId="1" applyNumberFormat="1" applyFont="1" applyBorder="1" applyAlignment="1">
      <alignment horizontal="center"/>
    </xf>
    <xf numFmtId="0" fontId="0" fillId="0" borderId="0" xfId="0" applyAlignment="1"/>
    <xf numFmtId="164" fontId="0" fillId="3" borderId="3" xfId="1" applyNumberFormat="1" applyFont="1" applyFill="1" applyBorder="1"/>
    <xf numFmtId="164" fontId="0" fillId="3" borderId="4" xfId="1" applyNumberFormat="1" applyFont="1" applyFill="1" applyBorder="1"/>
    <xf numFmtId="164" fontId="0" fillId="3" borderId="0" xfId="1" applyNumberFormat="1" applyFont="1" applyFill="1" applyBorder="1"/>
    <xf numFmtId="164" fontId="0" fillId="3" borderId="6" xfId="1" applyNumberFormat="1" applyFont="1" applyFill="1" applyBorder="1"/>
    <xf numFmtId="164" fontId="0" fillId="3" borderId="8" xfId="1" applyNumberFormat="1" applyFont="1" applyFill="1" applyBorder="1"/>
    <xf numFmtId="164" fontId="0" fillId="3" borderId="9" xfId="1" applyNumberFormat="1" applyFont="1" applyFill="1" applyBorder="1"/>
    <xf numFmtId="164" fontId="2" fillId="0" borderId="0" xfId="1" applyNumberFormat="1" applyFont="1"/>
    <xf numFmtId="164" fontId="2" fillId="0" borderId="0" xfId="1" applyNumberFormat="1" applyFont="1" applyAlignment="1">
      <alignment wrapText="1"/>
    </xf>
    <xf numFmtId="184" fontId="2" fillId="0" borderId="2" xfId="1" applyNumberFormat="1" applyFont="1" applyFill="1" applyBorder="1" applyAlignment="1">
      <alignment vertical="center"/>
    </xf>
    <xf numFmtId="184" fontId="2" fillId="0" borderId="3" xfId="1" applyNumberFormat="1" applyFont="1" applyFill="1" applyBorder="1" applyAlignment="1">
      <alignment vertical="center"/>
    </xf>
    <xf numFmtId="184" fontId="2" fillId="0" borderId="3" xfId="1" applyNumberFormat="1" applyFont="1" applyFill="1" applyBorder="1" applyAlignment="1">
      <alignment horizontal="center" vertical="center"/>
    </xf>
    <xf numFmtId="184" fontId="83" fillId="0" borderId="8" xfId="1" applyNumberFormat="1" applyFont="1" applyFill="1" applyBorder="1" applyAlignment="1">
      <alignment vertical="center"/>
    </xf>
    <xf numFmtId="193" fontId="83" fillId="0" borderId="8" xfId="1" applyNumberFormat="1" applyFont="1" applyFill="1" applyBorder="1" applyAlignment="1">
      <alignment horizontal="center" vertical="center"/>
    </xf>
    <xf numFmtId="184" fontId="2" fillId="0" borderId="4" xfId="1" applyNumberFormat="1" applyFont="1" applyFill="1" applyBorder="1" applyAlignment="1">
      <alignment horizontal="center" vertical="center"/>
    </xf>
    <xf numFmtId="194" fontId="83" fillId="0" borderId="9" xfId="1" applyNumberFormat="1" applyFont="1" applyFill="1" applyBorder="1" applyAlignment="1">
      <alignment horizontal="center" vertical="center"/>
    </xf>
    <xf numFmtId="184" fontId="82" fillId="43" borderId="0" xfId="1" applyNumberFormat="1" applyFont="1" applyFill="1" applyBorder="1" applyAlignment="1">
      <alignment vertical="center"/>
    </xf>
    <xf numFmtId="195" fontId="0" fillId="43" borderId="0" xfId="0" applyNumberFormat="1" applyFill="1" applyBorder="1" applyAlignment="1">
      <alignment horizontal="left"/>
    </xf>
    <xf numFmtId="184" fontId="2" fillId="43" borderId="0" xfId="1" applyNumberFormat="1" applyFont="1" applyFill="1" applyBorder="1" applyAlignment="1">
      <alignment horizontal="right" vertical="center"/>
    </xf>
    <xf numFmtId="184" fontId="2" fillId="43" borderId="6" xfId="1" applyNumberFormat="1" applyFont="1" applyFill="1" applyBorder="1" applyAlignment="1">
      <alignment horizontal="right" vertical="center"/>
    </xf>
    <xf numFmtId="0" fontId="82" fillId="43" borderId="5" xfId="0" applyFont="1" applyFill="1" applyBorder="1" applyAlignment="1">
      <alignment horizontal="center" vertical="center"/>
    </xf>
    <xf numFmtId="0" fontId="82" fillId="43" borderId="0" xfId="0" applyFont="1" applyFill="1" applyBorder="1" applyAlignment="1">
      <alignment horizontal="center" vertical="center"/>
    </xf>
    <xf numFmtId="195" fontId="0" fillId="43" borderId="8" xfId="0" applyNumberFormat="1" applyFill="1" applyBorder="1" applyAlignment="1">
      <alignment horizontal="left"/>
    </xf>
    <xf numFmtId="184" fontId="2" fillId="0" borderId="3" xfId="1" applyNumberFormat="1" applyFont="1" applyFill="1" applyBorder="1" applyAlignment="1">
      <alignment horizontal="center" vertical="center" wrapText="1"/>
    </xf>
    <xf numFmtId="192" fontId="83" fillId="0" borderId="8" xfId="1" applyNumberFormat="1" applyFont="1" applyFill="1" applyBorder="1" applyAlignment="1">
      <alignment horizontal="center" vertical="center"/>
    </xf>
    <xf numFmtId="0" fontId="0" fillId="0" borderId="0" xfId="0" applyAlignment="1">
      <alignment horizontal="left"/>
    </xf>
    <xf numFmtId="0" fontId="2" fillId="0" borderId="0" xfId="0" applyFont="1" applyAlignment="1">
      <alignment horizontal="left"/>
    </xf>
    <xf numFmtId="0" fontId="0" fillId="0" borderId="33" xfId="0" applyBorder="1" applyAlignment="1">
      <alignment horizontal="left"/>
    </xf>
    <xf numFmtId="0" fontId="0" fillId="0" borderId="0" xfId="0" applyAlignment="1">
      <alignment horizontal="left" vertical="center"/>
    </xf>
    <xf numFmtId="0" fontId="0" fillId="0" borderId="0" xfId="0" applyAlignment="1">
      <alignment horizontal="left" vertical="center" wrapText="1"/>
    </xf>
    <xf numFmtId="0" fontId="80" fillId="0" borderId="8" xfId="0" applyFont="1" applyBorder="1" applyAlignment="1">
      <alignment horizontal="center" vertical="top"/>
    </xf>
    <xf numFmtId="0" fontId="81" fillId="0" borderId="11" xfId="0" applyFont="1" applyFill="1" applyBorder="1" applyAlignment="1" applyProtection="1">
      <alignment horizontal="center"/>
      <protection locked="0"/>
    </xf>
    <xf numFmtId="0" fontId="81" fillId="0" borderId="12" xfId="0" applyFont="1" applyFill="1" applyBorder="1" applyAlignment="1" applyProtection="1">
      <alignment horizontal="center"/>
      <protection locked="0"/>
    </xf>
    <xf numFmtId="0" fontId="81" fillId="0" borderId="13" xfId="0" applyFont="1" applyFill="1" applyBorder="1" applyAlignment="1" applyProtection="1">
      <alignment horizontal="center"/>
      <protection locked="0"/>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8" fillId="0" borderId="2" xfId="0" applyFont="1" applyFill="1" applyBorder="1" applyAlignment="1">
      <alignment horizontal="left" vertical="top" wrapText="1"/>
    </xf>
    <xf numFmtId="0" fontId="78" fillId="0" borderId="3" xfId="0" applyFont="1" applyFill="1" applyBorder="1" applyAlignment="1">
      <alignment horizontal="left" vertical="top" wrapText="1"/>
    </xf>
    <xf numFmtId="0" fontId="78" fillId="0" borderId="4" xfId="0" applyFont="1" applyFill="1" applyBorder="1" applyAlignment="1">
      <alignment horizontal="left" vertical="top" wrapText="1"/>
    </xf>
    <xf numFmtId="0" fontId="78" fillId="0" borderId="7" xfId="0" applyFont="1" applyFill="1" applyBorder="1" applyAlignment="1">
      <alignment horizontal="left" vertical="top" wrapText="1"/>
    </xf>
    <xf numFmtId="0" fontId="78" fillId="0" borderId="8" xfId="0" applyFont="1" applyFill="1" applyBorder="1" applyAlignment="1">
      <alignment horizontal="left" vertical="top" wrapText="1"/>
    </xf>
    <xf numFmtId="0" fontId="78" fillId="0" borderId="9" xfId="0" applyFont="1" applyFill="1" applyBorder="1" applyAlignment="1">
      <alignment horizontal="left" vertical="top" wrapText="1"/>
    </xf>
    <xf numFmtId="0" fontId="2" fillId="0" borderId="0" xfId="0" applyFont="1" applyBorder="1" applyAlignment="1">
      <alignment horizontal="center"/>
    </xf>
    <xf numFmtId="0" fontId="2" fillId="43" borderId="3" xfId="0" applyFont="1" applyFill="1" applyBorder="1" applyAlignment="1">
      <alignment horizontal="center"/>
    </xf>
    <xf numFmtId="0" fontId="0" fillId="0" borderId="0" xfId="0" applyFont="1" applyFill="1" applyBorder="1" applyAlignment="1">
      <alignment horizontal="center" vertical="center" wrapText="1"/>
    </xf>
    <xf numFmtId="0" fontId="0" fillId="0" borderId="8" xfId="0" applyFont="1" applyFill="1" applyBorder="1" applyAlignment="1">
      <alignment horizontal="center" vertical="center" wrapText="1"/>
    </xf>
    <xf numFmtId="192" fontId="83" fillId="0" borderId="7" xfId="1" applyNumberFormat="1" applyFont="1" applyFill="1" applyBorder="1" applyAlignment="1">
      <alignment horizontal="center" vertical="center"/>
    </xf>
    <xf numFmtId="0" fontId="3" fillId="0" borderId="11" xfId="0" applyFont="1" applyFill="1" applyBorder="1" applyAlignment="1">
      <alignment horizontal="center" wrapText="1"/>
    </xf>
    <xf numFmtId="0" fontId="3" fillId="0" borderId="12" xfId="0" applyFont="1" applyFill="1" applyBorder="1" applyAlignment="1">
      <alignment horizontal="center" wrapText="1"/>
    </xf>
    <xf numFmtId="0" fontId="3" fillId="0" borderId="13" xfId="0" applyFont="1" applyFill="1" applyBorder="1" applyAlignment="1">
      <alignment horizontal="center" wrapText="1"/>
    </xf>
    <xf numFmtId="0" fontId="79" fillId="0" borderId="2" xfId="0" applyFont="1" applyFill="1" applyBorder="1" applyAlignment="1">
      <alignment horizontal="center" wrapText="1"/>
    </xf>
    <xf numFmtId="0" fontId="79" fillId="0" borderId="3" xfId="0" applyFont="1" applyFill="1" applyBorder="1" applyAlignment="1">
      <alignment horizontal="center" wrapText="1"/>
    </xf>
    <xf numFmtId="0" fontId="79" fillId="0" borderId="4" xfId="0" applyFont="1" applyFill="1" applyBorder="1" applyAlignment="1">
      <alignment horizontal="center" wrapText="1"/>
    </xf>
    <xf numFmtId="0" fontId="79" fillId="0" borderId="7" xfId="0" applyFont="1" applyFill="1" applyBorder="1" applyAlignment="1">
      <alignment horizontal="center" wrapText="1"/>
    </xf>
    <xf numFmtId="0" fontId="79" fillId="0" borderId="8" xfId="0" applyFont="1" applyFill="1" applyBorder="1" applyAlignment="1">
      <alignment horizontal="center" wrapText="1"/>
    </xf>
    <xf numFmtId="0" fontId="79" fillId="0" borderId="9" xfId="0" applyFont="1" applyFill="1" applyBorder="1" applyAlignment="1">
      <alignment horizontal="center" wrapText="1"/>
    </xf>
    <xf numFmtId="0" fontId="3" fillId="3" borderId="0" xfId="0" applyFont="1" applyFill="1" applyBorder="1" applyAlignment="1">
      <alignment horizontal="center"/>
    </xf>
    <xf numFmtId="22" fontId="0" fillId="3" borderId="0" xfId="0" applyNumberFormat="1" applyFill="1" applyBorder="1" applyAlignment="1">
      <alignment horizontal="center"/>
    </xf>
    <xf numFmtId="0" fontId="4" fillId="3" borderId="3" xfId="0" applyFont="1" applyFill="1" applyBorder="1" applyAlignment="1">
      <alignment horizontal="center"/>
    </xf>
    <xf numFmtId="0" fontId="2" fillId="3" borderId="0" xfId="0" applyFont="1" applyFill="1" applyBorder="1" applyAlignment="1">
      <alignment horizontal="center"/>
    </xf>
    <xf numFmtId="0" fontId="4" fillId="3" borderId="0" xfId="0" applyFont="1" applyFill="1" applyBorder="1" applyAlignment="1">
      <alignment horizontal="center"/>
    </xf>
  </cellXfs>
  <cellStyles count="1511">
    <cellStyle name=" 1" xfId="4"/>
    <cellStyle name=" 2" xfId="5"/>
    <cellStyle name=" 3" xfId="6"/>
    <cellStyle name="_x000d__x000a_JournalTemplate=C:\COMFO\CTALK\JOURSTD.TPL_x000d__x000a_LbStateAddress=3 3 0 251 1 89 2 311_x000d__x000a_LbStateJou" xfId="7"/>
    <cellStyle name="%" xfId="8"/>
    <cellStyle name="% 2" xfId="9"/>
    <cellStyle name="% 2 2" xfId="10"/>
    <cellStyle name="% 3" xfId="11"/>
    <cellStyle name="% 3 2" xfId="12"/>
    <cellStyle name="% 3 3" xfId="13"/>
    <cellStyle name="% 4" xfId="14"/>
    <cellStyle name="%_302_Baselines_Oct12 (Revised) (2)" xfId="15"/>
    <cellStyle name="%_302_Baselines_Oct12 (Revised) (2) 2" xfId="16"/>
    <cellStyle name="%_Book1" xfId="17"/>
    <cellStyle name="%_Budget Monitor 2013" xfId="18"/>
    <cellStyle name="%_Copy of Copy of SEN_Questionnaire_2013" xfId="19"/>
    <cellStyle name="%_Copy of Copy of SEN_Questionnaire_2013 (2)" xfId="20"/>
    <cellStyle name="%_CS Monitor M2" xfId="21"/>
    <cellStyle name="%_CS Outturn" xfId="22"/>
    <cellStyle name="%_DSG Cost centres from LBurbidge 16Oct12" xfId="23"/>
    <cellStyle name="%_DSG Cost centres from LBurbidge 16Oct12 2" xfId="24"/>
    <cellStyle name="%_DSG Cost centres from LBurbidge 16Oct12_Schools Budget Plan 2013-14 V4 @ 14Jan2013" xfId="25"/>
    <cellStyle name="%_DSG Cost centres from LBurbidge 16Oct12_Schools Budget Plan 2013-14 V4 @ 14Jan2013 2" xfId="26"/>
    <cellStyle name="%_DSG Cost centres from LBurbidge 16Oct12_Schools Budget Plan 2013-14 V4 @ 14Jan2013 2 2" xfId="27"/>
    <cellStyle name="%_Rachel Williams BM M5" xfId="28"/>
    <cellStyle name="%_Reconciliation since 26042013" xfId="29"/>
    <cellStyle name="%_Reconciliation since 26042013 2" xfId="30"/>
    <cellStyle name="%_Restatement of baselines - CB" xfId="31"/>
    <cellStyle name="%_Restatement of baselines - CB 2" xfId="32"/>
    <cellStyle name="%_Schools Budget Plan 2013-14 V1 sent to group - SS" xfId="33"/>
    <cellStyle name="%_Schools Budget Plan 2013-14 V1 sent to group - SS 2" xfId="34"/>
    <cellStyle name="%_Schools Budget Plan 2013-14 V1 sent to group - SS_Schools Budget Plan 2013-14 V4 @ 14Jan2013" xfId="35"/>
    <cellStyle name="%_Schools Budget Plan 2013-14 V1 sent to group - SS_Schools Budget Plan 2013-14 V4 @ 14Jan2013 2" xfId="36"/>
    <cellStyle name="%_Schools Budget Plan 2013-14 V1 sent to group - SS_Schools Budget Plan 2013-14 V4 @ 14Jan2013 2 2" xfId="37"/>
    <cellStyle name="%_Schools Budget Plan 2013-14 V4 @ 14Jan2013" xfId="38"/>
    <cellStyle name="%_Schools Budget Plan 2013-14 V4 @ 14Jan2013 2" xfId="39"/>
    <cellStyle name="%_Schools Budget Plan 2013-14 V4 @ 14Jan2013 2 2" xfId="40"/>
    <cellStyle name="]_x000a__x000a_Width=797_x000a__x000a_Height=554_x000a__x000a__x000a__x000a_[Code]_x000a__x000a_Code0=/nyf50_x000a__x000a_Code1=4500000136_x000a__x000a_Code2=ME23_x000a__x000a_Code3=4500002322_x000a__x000a_Code4=#_x000a__x000a_Code5=MB01_x000a__x000a_" xfId="41"/>
    <cellStyle name="]_x000d__x000a_Width=797_x000d__x000a_Height=554_x000d__x000a__x000d__x000a_[Code]_x000d__x000a_Code0=/nyf50_x000d__x000a_Code1=4500000136_x000d__x000a_Code2=ME23_x000d__x000a_Code3=4500002322_x000d__x000a_Code4=#_x000d__x000a_Code5=MB01_x000d__x000a_" xfId="42"/>
    <cellStyle name="]_x000d__x000a_Width=797_x000d__x000a_Height=554_x000d__x000a__x000d__x000a_[Code]_x000d__x000a_Code0=/nyf50_x000d__x000a_Code1=4500000136_x000d__x000a_Code2=ME23_x000d__x000a_Code3=4500002322_x000d__x000a_Code4=#_x000d__x000a_Code5=MB01_x000d__x000a_ 2" xfId="43"/>
    <cellStyle name="]_x000d__x000a_Width=797_x000d__x000a_Height=554_x000d__x000a__x000d__x000a_[Code]_x000d__x000a_Code0=/nyf50_x000d__x000a_Code1=4500000136_x000d__x000a_Code2=ME23_x000d__x000a_Code3=4500002322_x000d__x000a_Code4=#_x000d__x000a_Code5=MB01_x000d__x000a_ 2 2" xfId="44"/>
    <cellStyle name="]_x000d__x000a_Width=797_x000d__x000a_Height=554_x000d__x000a__x000d__x000a_[Code]_x000d__x000a_Code0=/nyf50_x000d__x000a_Code1=4500000136_x000d__x000a_Code2=ME23_x000d__x000a_Code3=4500002322_x000d__x000a_Code4=#_x000d__x000a_Code5=MB01_x000d__x000a_ 3" xfId="45"/>
    <cellStyle name="]_x000d__x000a_Width=797_x000d__x000a_Height=554_x000d__x000a__x000d__x000a_[Code]_x000d__x000a_Code0=/nyf50_x000d__x000a_Code1=4500000136_x000d__x000a_Code2=ME23_x000d__x000a_Code3=4500002322_x000d__x000a_Code4=#_x000d__x000a_Code5=MB01_x000d__x000a_ 3 2" xfId="46"/>
    <cellStyle name="]_x000d__x000a_Width=797_x000d__x000a_Height=554_x000d__x000a__x000d__x000a_[Code]_x000d__x000a_Code0=/nyf50_x000d__x000a_Code1=4500000136_x000d__x000a_Code2=ME23_x000d__x000a_Code3=4500002322_x000d__x000a_Code4=#_x000d__x000a_Code5=MB01_x000d__x000a_ 4" xfId="47"/>
    <cellStyle name="]_x000d__x000a_Width=797_x000d__x000a_Height=554_x000d__x000a__x000d__x000a_[Code]_x000d__x000a_Code0=/nyf50_x000d__x000a_Code1=4500000136_x000d__x000a_Code2=ME23_x000d__x000a_Code3=4500002322_x000d__x000a_Code4=#_x000d__x000a_Code5=MB01_x000d__x000a__Copy of Capital Programme 2013-14  (to services) for Cabinet 2" xfId="48"/>
    <cellStyle name="]_x000d__x000a_Zoomed=1_x000d__x000a_Row=0_x000d__x000a_Column=0_x000d__x000a_Height=0_x000d__x000a_Width=0_x000d__x000a_FontName=FoxFont_x000d__x000a_FontStyle=0_x000d__x000a_FontSize=9_x000d__x000a_PrtFontName=FoxPrin" xfId="49"/>
    <cellStyle name="]_x000d__x000a_Zoomed=1_x000d__x000a_Row=0_x000d__x000a_Column=0_x000d__x000a_Height=0_x000d__x000a_Width=0_x000d__x000a_FontName=FoxFont_x000d__x000a_FontStyle=0_x000d__x000a_FontSize=9_x000d__x000a_PrtFontName=FoxPrin 2" xfId="50"/>
    <cellStyle name="]_x000d__x000a_Zoomed=1_x000d__x000a_Row=0_x000d__x000a_Column=0_x000d__x000a_Height=0_x000d__x000a_Width=0_x000d__x000a_FontName=FoxFont_x000d__x000a_FontStyle=0_x000d__x000a_FontSize=9_x000d__x000a_PrtFontName=FoxPrin 2 2" xfId="51"/>
    <cellStyle name="]_x000d__x000a_Zoomed=1_x000d__x000a_Row=0_x000d__x000a_Column=0_x000d__x000a_Height=0_x000d__x000a_Width=0_x000d__x000a_FontName=FoxFont_x000d__x000a_FontStyle=0_x000d__x000a_FontSize=9_x000d__x000a_PrtFontName=FoxPrin 2 2 2" xfId="52"/>
    <cellStyle name="]_x000d__x000a_Zoomed=1_x000d__x000a_Row=0_x000d__x000a_Column=0_x000d__x000a_Height=0_x000d__x000a_Width=0_x000d__x000a_FontName=FoxFont_x000d__x000a_FontStyle=0_x000d__x000a_FontSize=9_x000d__x000a_PrtFontName=FoxPrin 2 3" xfId="53"/>
    <cellStyle name="]_x000d__x000a_Zoomed=1_x000d__x000a_Row=0_x000d__x000a_Column=0_x000d__x000a_Height=0_x000d__x000a_Width=0_x000d__x000a_FontName=FoxFont_x000d__x000a_FontStyle=0_x000d__x000a_FontSize=9_x000d__x000a_PrtFontName=FoxPrin 3" xfId="54"/>
    <cellStyle name="]_x000d__x000a_Zoomed=1_x000d__x000a_Row=0_x000d__x000a_Column=0_x000d__x000a_Height=0_x000d__x000a_Width=0_x000d__x000a_FontName=FoxFont_x000d__x000a_FontStyle=0_x000d__x000a_FontSize=9_x000d__x000a_PrtFontName=FoxPrin 3 2" xfId="55"/>
    <cellStyle name="]_x000d__x000a_Zoomed=1_x000d__x000a_Row=0_x000d__x000a_Column=0_x000d__x000a_Height=0_x000d__x000a_Width=0_x000d__x000a_FontName=FoxFont_x000d__x000a_FontStyle=0_x000d__x000a_FontSize=9_x000d__x000a_PrtFontName=FoxPrin 3_All Schools2" xfId="56"/>
    <cellStyle name="]_x000d__x000a_Zoomed=1_x000d__x000a_Row=0_x000d__x000a_Column=0_x000d__x000a_Height=0_x000d__x000a_Width=0_x000d__x000a_FontName=FoxFont_x000d__x000a_FontStyle=0_x000d__x000a_FontSize=9_x000d__x000a_PrtFontName=FoxPrin 4" xfId="57"/>
    <cellStyle name="]_x000d__x000a_Zoomed=1_x000d__x000a_Row=0_x000d__x000a_Column=0_x000d__x000a_Height=0_x000d__x000a_Width=0_x000d__x000a_FontName=FoxFont_x000d__x000a_FontStyle=0_x000d__x000a_FontSize=9_x000d__x000a_PrtFontName=FoxPrin 5" xfId="58"/>
    <cellStyle name="]_x000d__x000a_Zoomed=1_x000d__x000a_Row=0_x000d__x000a_Column=0_x000d__x000a_Height=0_x000d__x000a_Width=0_x000d__x000a_FontName=FoxFont_x000d__x000a_FontStyle=0_x000d__x000a_FontSize=9_x000d__x000a_PrtFontName=FoxPrin 5 2" xfId="59"/>
    <cellStyle name="]_x000d__x000a_Zoomed=1_x000d__x000a_Row=0_x000d__x000a_Column=0_x000d__x000a_Height=0_x000d__x000a_Width=0_x000d__x000a_FontName=FoxFont_x000d__x000a_FontStyle=0_x000d__x000a_FontSize=9_x000d__x000a_PrtFontName=FoxPrin 6" xfId="60"/>
    <cellStyle name="]_x000d__x000a_Zoomed=1_x000d__x000a_Row=0_x000d__x000a_Column=0_x000d__x000a_Height=0_x000d__x000a_Width=0_x000d__x000a_FontName=FoxFont_x000d__x000a_FontStyle=0_x000d__x000a_FontSize=9_x000d__x000a_PrtFontName=FoxPrin_All Schools2" xfId="61"/>
    <cellStyle name="_38006 University Academy Keighley MFG Calculation" xfId="62"/>
    <cellStyle name="~Product" xfId="63"/>
    <cellStyle name="~subhead" xfId="64"/>
    <cellStyle name="20 % - Accent1" xfId="65"/>
    <cellStyle name="20 % - Accent1 2" xfId="66"/>
    <cellStyle name="20 % - Accent2" xfId="67"/>
    <cellStyle name="20 % - Accent2 2" xfId="68"/>
    <cellStyle name="20 % - Accent3" xfId="69"/>
    <cellStyle name="20 % - Accent3 2" xfId="70"/>
    <cellStyle name="20 % - Accent4" xfId="71"/>
    <cellStyle name="20 % - Accent4 2" xfId="72"/>
    <cellStyle name="20 % - Accent5" xfId="73"/>
    <cellStyle name="20 % - Accent5 2" xfId="74"/>
    <cellStyle name="20 % - Accent6" xfId="75"/>
    <cellStyle name="20 % - Accent6 2" xfId="76"/>
    <cellStyle name="20% - Accent1 2" xfId="77"/>
    <cellStyle name="20% - Accent1 2 2" xfId="78"/>
    <cellStyle name="20% - Accent1 3" xfId="79"/>
    <cellStyle name="20% - Accent1 4" xfId="80"/>
    <cellStyle name="20% - Accent1 5" xfId="81"/>
    <cellStyle name="20% - Accent2 2" xfId="82"/>
    <cellStyle name="20% - Accent2 2 2" xfId="83"/>
    <cellStyle name="20% - Accent2 3" xfId="84"/>
    <cellStyle name="20% - Accent2 4" xfId="85"/>
    <cellStyle name="20% - Accent2 5" xfId="86"/>
    <cellStyle name="20% - Accent3 2" xfId="87"/>
    <cellStyle name="20% - Accent3 2 2" xfId="88"/>
    <cellStyle name="20% - Accent3 3" xfId="89"/>
    <cellStyle name="20% - Accent3 4" xfId="90"/>
    <cellStyle name="20% - Accent3 5" xfId="91"/>
    <cellStyle name="20% - Accent4 2" xfId="92"/>
    <cellStyle name="20% - Accent4 2 2" xfId="93"/>
    <cellStyle name="20% - Accent4 3" xfId="94"/>
    <cellStyle name="20% - Accent4 4" xfId="95"/>
    <cellStyle name="20% - Accent4 5" xfId="96"/>
    <cellStyle name="20% - Accent5 2" xfId="97"/>
    <cellStyle name="20% - Accent5 2 2" xfId="98"/>
    <cellStyle name="20% - Accent5 3" xfId="99"/>
    <cellStyle name="20% - Accent5 4" xfId="100"/>
    <cellStyle name="20% - Accent5 5" xfId="101"/>
    <cellStyle name="20% - Accent6 2" xfId="102"/>
    <cellStyle name="20% - Accent6 2 2" xfId="103"/>
    <cellStyle name="20% - Accent6 3" xfId="104"/>
    <cellStyle name="20% - Accent6 4" xfId="105"/>
    <cellStyle name="20% - Accent6 5" xfId="106"/>
    <cellStyle name="40 % - Accent1" xfId="107"/>
    <cellStyle name="40 % - Accent1 2" xfId="108"/>
    <cellStyle name="40 % - Accent2" xfId="109"/>
    <cellStyle name="40 % - Accent2 2" xfId="110"/>
    <cellStyle name="40 % - Accent3" xfId="111"/>
    <cellStyle name="40 % - Accent3 2" xfId="112"/>
    <cellStyle name="40 % - Accent4" xfId="113"/>
    <cellStyle name="40 % - Accent4 2" xfId="114"/>
    <cellStyle name="40 % - Accent5" xfId="115"/>
    <cellStyle name="40 % - Accent5 2" xfId="116"/>
    <cellStyle name="40 % - Accent6" xfId="117"/>
    <cellStyle name="40 % - Accent6 2" xfId="118"/>
    <cellStyle name="40% - Accent1 2" xfId="119"/>
    <cellStyle name="40% - Accent1 2 2" xfId="120"/>
    <cellStyle name="40% - Accent1 3" xfId="121"/>
    <cellStyle name="40% - Accent1 4" xfId="122"/>
    <cellStyle name="40% - Accent1 5" xfId="123"/>
    <cellStyle name="40% - Accent2 2" xfId="124"/>
    <cellStyle name="40% - Accent2 2 2" xfId="125"/>
    <cellStyle name="40% - Accent2 3" xfId="126"/>
    <cellStyle name="40% - Accent2 4" xfId="127"/>
    <cellStyle name="40% - Accent2 5" xfId="128"/>
    <cellStyle name="40% - Accent3 2" xfId="129"/>
    <cellStyle name="40% - Accent3 2 2" xfId="130"/>
    <cellStyle name="40% - Accent3 3" xfId="131"/>
    <cellStyle name="40% - Accent3 4" xfId="132"/>
    <cellStyle name="40% - Accent3 5" xfId="133"/>
    <cellStyle name="40% - Accent4 2" xfId="134"/>
    <cellStyle name="40% - Accent4 2 2" xfId="135"/>
    <cellStyle name="40% - Accent4 3" xfId="136"/>
    <cellStyle name="40% - Accent4 4" xfId="137"/>
    <cellStyle name="40% - Accent4 5" xfId="138"/>
    <cellStyle name="40% - Accent5 2" xfId="139"/>
    <cellStyle name="40% - Accent5 2 2" xfId="140"/>
    <cellStyle name="40% - Accent5 3" xfId="141"/>
    <cellStyle name="40% - Accent5 4" xfId="142"/>
    <cellStyle name="40% - Accent5 5" xfId="143"/>
    <cellStyle name="40% - Accent6 2" xfId="144"/>
    <cellStyle name="40% - Accent6 2 2" xfId="145"/>
    <cellStyle name="40% - Accent6 3" xfId="146"/>
    <cellStyle name="40% - Accent6 4" xfId="147"/>
    <cellStyle name="40% - Accent6 5" xfId="148"/>
    <cellStyle name="60 % - Accent1" xfId="149"/>
    <cellStyle name="60 % - Accent2" xfId="150"/>
    <cellStyle name="60 % - Accent3" xfId="151"/>
    <cellStyle name="60 % - Accent4" xfId="152"/>
    <cellStyle name="60 % - Accent5" xfId="153"/>
    <cellStyle name="60 % - Accent6" xfId="154"/>
    <cellStyle name="60% - Accent1 2" xfId="155"/>
    <cellStyle name="60% - Accent1 2 2" xfId="156"/>
    <cellStyle name="60% - Accent1 3" xfId="157"/>
    <cellStyle name="60% - Accent1 4" xfId="158"/>
    <cellStyle name="60% - Accent1 5" xfId="159"/>
    <cellStyle name="60% - Accent2 2" xfId="160"/>
    <cellStyle name="60% - Accent2 2 2" xfId="161"/>
    <cellStyle name="60% - Accent2 3" xfId="162"/>
    <cellStyle name="60% - Accent2 4" xfId="163"/>
    <cellStyle name="60% - Accent2 5" xfId="164"/>
    <cellStyle name="60% - Accent3 2" xfId="165"/>
    <cellStyle name="60% - Accent3 2 2" xfId="166"/>
    <cellStyle name="60% - Accent3 3" xfId="167"/>
    <cellStyle name="60% - Accent3 4" xfId="168"/>
    <cellStyle name="60% - Accent3 5" xfId="169"/>
    <cellStyle name="60% - Accent4 2" xfId="170"/>
    <cellStyle name="60% - Accent4 2 2" xfId="171"/>
    <cellStyle name="60% - Accent4 3" xfId="172"/>
    <cellStyle name="60% - Accent4 4" xfId="173"/>
    <cellStyle name="60% - Accent4 5" xfId="174"/>
    <cellStyle name="60% - Accent5 2" xfId="175"/>
    <cellStyle name="60% - Accent5 2 2" xfId="176"/>
    <cellStyle name="60% - Accent5 3" xfId="177"/>
    <cellStyle name="60% - Accent5 4" xfId="178"/>
    <cellStyle name="60% - Accent5 5" xfId="179"/>
    <cellStyle name="60% - Accent6 2" xfId="180"/>
    <cellStyle name="60% - Accent6 2 2" xfId="181"/>
    <cellStyle name="60% - Accent6 3" xfId="182"/>
    <cellStyle name="60% - Accent6 4" xfId="183"/>
    <cellStyle name="60% - Accent6 5" xfId="184"/>
    <cellStyle name="Accent1 2" xfId="185"/>
    <cellStyle name="Accent1 2 2" xfId="186"/>
    <cellStyle name="Accent1 3" xfId="187"/>
    <cellStyle name="Accent1 4" xfId="188"/>
    <cellStyle name="Accent1 5" xfId="189"/>
    <cellStyle name="Accent2 2" xfId="190"/>
    <cellStyle name="Accent2 2 2" xfId="191"/>
    <cellStyle name="Accent2 3" xfId="192"/>
    <cellStyle name="Accent2 4" xfId="193"/>
    <cellStyle name="Accent2 5" xfId="194"/>
    <cellStyle name="Accent3 2" xfId="195"/>
    <cellStyle name="Accent3 2 2" xfId="196"/>
    <cellStyle name="Accent3 3" xfId="197"/>
    <cellStyle name="Accent3 4" xfId="198"/>
    <cellStyle name="Accent3 5" xfId="199"/>
    <cellStyle name="Accent4 2" xfId="200"/>
    <cellStyle name="Accent4 2 2" xfId="201"/>
    <cellStyle name="Accent4 3" xfId="202"/>
    <cellStyle name="Accent4 4" xfId="203"/>
    <cellStyle name="Accent4 5" xfId="204"/>
    <cellStyle name="Accent5 2" xfId="205"/>
    <cellStyle name="Accent5 2 2" xfId="206"/>
    <cellStyle name="Accent5 3" xfId="207"/>
    <cellStyle name="Accent5 4" xfId="208"/>
    <cellStyle name="Accent5 5" xfId="209"/>
    <cellStyle name="Accent6 2" xfId="210"/>
    <cellStyle name="Accent6 2 2" xfId="211"/>
    <cellStyle name="Accent6 3" xfId="212"/>
    <cellStyle name="Accent6 4" xfId="213"/>
    <cellStyle name="Accent6 5" xfId="214"/>
    <cellStyle name="active" xfId="215"/>
    <cellStyle name="Avertissement" xfId="216"/>
    <cellStyle name="Bad 2" xfId="217"/>
    <cellStyle name="Bad 2 2" xfId="218"/>
    <cellStyle name="Bad 3" xfId="219"/>
    <cellStyle name="Bad 4" xfId="220"/>
    <cellStyle name="Bad 5" xfId="221"/>
    <cellStyle name="Calc Currency (0)" xfId="222"/>
    <cellStyle name="Calc Currency (2)" xfId="223"/>
    <cellStyle name="Calc Percent (0)" xfId="224"/>
    <cellStyle name="Calc Percent (1)" xfId="225"/>
    <cellStyle name="Calc Percent (1) 2" xfId="226"/>
    <cellStyle name="Calc Percent (2)" xfId="227"/>
    <cellStyle name="Calc Percent (2) 2" xfId="228"/>
    <cellStyle name="Calc Units (0)" xfId="229"/>
    <cellStyle name="Calc Units (1)" xfId="230"/>
    <cellStyle name="Calc Units (2)" xfId="231"/>
    <cellStyle name="Calcul" xfId="232"/>
    <cellStyle name="Calcul 2" xfId="233"/>
    <cellStyle name="Calcul 3" xfId="234"/>
    <cellStyle name="Calcul 4" xfId="235"/>
    <cellStyle name="Calculation 2" xfId="236"/>
    <cellStyle name="Calculation 2 2" xfId="237"/>
    <cellStyle name="Calculation 2 2 2" xfId="238"/>
    <cellStyle name="Calculation 2 2 2 2" xfId="239"/>
    <cellStyle name="Calculation 2 2 2 2 2" xfId="240"/>
    <cellStyle name="Calculation 2 2 2 2 3" xfId="241"/>
    <cellStyle name="Calculation 2 2 2 3" xfId="242"/>
    <cellStyle name="Calculation 2 2 2 3 2" xfId="243"/>
    <cellStyle name="Calculation 2 2 2 3 3" xfId="244"/>
    <cellStyle name="Calculation 2 2 2 4" xfId="245"/>
    <cellStyle name="Calculation 2 2 2 5" xfId="246"/>
    <cellStyle name="Calculation 2 2 2 6" xfId="247"/>
    <cellStyle name="Calculation 2 2 3" xfId="248"/>
    <cellStyle name="Calculation 2 2 3 2" xfId="249"/>
    <cellStyle name="Calculation 2 2 3 3" xfId="250"/>
    <cellStyle name="Calculation 2 2 4" xfId="251"/>
    <cellStyle name="Calculation 2 2 4 2" xfId="252"/>
    <cellStyle name="Calculation 2 2 4 3" xfId="253"/>
    <cellStyle name="Calculation 2 2 5" xfId="254"/>
    <cellStyle name="Calculation 2 2 6" xfId="255"/>
    <cellStyle name="Calculation 2 2 7" xfId="256"/>
    <cellStyle name="Calculation 2 3" xfId="257"/>
    <cellStyle name="Calculation 2 3 2" xfId="258"/>
    <cellStyle name="Calculation 2 3 2 2" xfId="259"/>
    <cellStyle name="Calculation 2 3 2 3" xfId="260"/>
    <cellStyle name="Calculation 2 3 3" xfId="261"/>
    <cellStyle name="Calculation 2 3 3 2" xfId="262"/>
    <cellStyle name="Calculation 2 3 3 3" xfId="263"/>
    <cellStyle name="Calculation 2 3 4" xfId="264"/>
    <cellStyle name="Calculation 2 3 5" xfId="265"/>
    <cellStyle name="Calculation 2 4" xfId="266"/>
    <cellStyle name="Calculation 2 4 2" xfId="267"/>
    <cellStyle name="Calculation 2 4 2 2" xfId="268"/>
    <cellStyle name="Calculation 2 4 2 3" xfId="269"/>
    <cellStyle name="Calculation 2 4 3" xfId="270"/>
    <cellStyle name="Calculation 2 4 3 2" xfId="271"/>
    <cellStyle name="Calculation 2 4 3 3" xfId="272"/>
    <cellStyle name="Calculation 2 4 4" xfId="273"/>
    <cellStyle name="Calculation 2 4 5" xfId="274"/>
    <cellStyle name="Calculation 2 5" xfId="275"/>
    <cellStyle name="Calculation 2 5 2" xfId="276"/>
    <cellStyle name="Calculation 2 5 3" xfId="277"/>
    <cellStyle name="Calculation 2 6" xfId="278"/>
    <cellStyle name="Calculation 2 7" xfId="279"/>
    <cellStyle name="Calculation 2 8" xfId="280"/>
    <cellStyle name="Calculation 3" xfId="281"/>
    <cellStyle name="Calculation 3 2" xfId="282"/>
    <cellStyle name="Calculation 3 2 2" xfId="283"/>
    <cellStyle name="Calculation 3 2 2 2" xfId="284"/>
    <cellStyle name="Calculation 3 2 2 2 2" xfId="285"/>
    <cellStyle name="Calculation 3 2 2 2 3" xfId="286"/>
    <cellStyle name="Calculation 3 2 2 3" xfId="287"/>
    <cellStyle name="Calculation 3 2 2 3 2" xfId="288"/>
    <cellStyle name="Calculation 3 2 2 3 3" xfId="289"/>
    <cellStyle name="Calculation 3 2 2 4" xfId="290"/>
    <cellStyle name="Calculation 3 2 2 5" xfId="291"/>
    <cellStyle name="Calculation 3 2 3" xfId="292"/>
    <cellStyle name="Calculation 3 2 3 2" xfId="293"/>
    <cellStyle name="Calculation 3 2 3 3" xfId="294"/>
    <cellStyle name="Calculation 3 2 4" xfId="295"/>
    <cellStyle name="Calculation 3 2 4 2" xfId="296"/>
    <cellStyle name="Calculation 3 2 4 3" xfId="297"/>
    <cellStyle name="Calculation 3 2 5" xfId="298"/>
    <cellStyle name="Calculation 3 2 6" xfId="299"/>
    <cellStyle name="Calculation 3 3" xfId="300"/>
    <cellStyle name="Calculation 3 3 2" xfId="301"/>
    <cellStyle name="Calculation 3 3 2 2" xfId="302"/>
    <cellStyle name="Calculation 3 3 2 3" xfId="303"/>
    <cellStyle name="Calculation 3 3 3" xfId="304"/>
    <cellStyle name="Calculation 3 3 3 2" xfId="305"/>
    <cellStyle name="Calculation 3 3 3 3" xfId="306"/>
    <cellStyle name="Calculation 3 3 4" xfId="307"/>
    <cellStyle name="Calculation 3 3 5" xfId="308"/>
    <cellStyle name="Calculation 3 4" xfId="309"/>
    <cellStyle name="Calculation 3 4 2" xfId="310"/>
    <cellStyle name="Calculation 3 4 2 2" xfId="311"/>
    <cellStyle name="Calculation 3 4 2 3" xfId="312"/>
    <cellStyle name="Calculation 3 4 3" xfId="313"/>
    <cellStyle name="Calculation 3 4 3 2" xfId="314"/>
    <cellStyle name="Calculation 3 4 3 3" xfId="315"/>
    <cellStyle name="Calculation 3 4 4" xfId="316"/>
    <cellStyle name="Calculation 3 4 5" xfId="317"/>
    <cellStyle name="Calculation 3 5" xfId="318"/>
    <cellStyle name="Calculation 3 5 2" xfId="319"/>
    <cellStyle name="Calculation 3 5 3" xfId="320"/>
    <cellStyle name="Calculation 3 6" xfId="321"/>
    <cellStyle name="Calculation 3 7" xfId="322"/>
    <cellStyle name="Calculation 4" xfId="323"/>
    <cellStyle name="Calculation 4 2" xfId="324"/>
    <cellStyle name="Calculation 4 2 2" xfId="325"/>
    <cellStyle name="Calculation 4 2 2 2" xfId="326"/>
    <cellStyle name="Calculation 4 2 2 2 2" xfId="327"/>
    <cellStyle name="Calculation 4 2 2 2 3" xfId="328"/>
    <cellStyle name="Calculation 4 2 2 3" xfId="329"/>
    <cellStyle name="Calculation 4 2 2 3 2" xfId="330"/>
    <cellStyle name="Calculation 4 2 2 3 3" xfId="331"/>
    <cellStyle name="Calculation 4 2 2 4" xfId="332"/>
    <cellStyle name="Calculation 4 2 2 5" xfId="333"/>
    <cellStyle name="Calculation 4 2 3" xfId="334"/>
    <cellStyle name="Calculation 4 2 3 2" xfId="335"/>
    <cellStyle name="Calculation 4 2 3 3" xfId="336"/>
    <cellStyle name="Calculation 4 2 4" xfId="337"/>
    <cellStyle name="Calculation 4 2 4 2" xfId="338"/>
    <cellStyle name="Calculation 4 2 4 3" xfId="339"/>
    <cellStyle name="Calculation 4 2 5" xfId="340"/>
    <cellStyle name="Calculation 4 2 6" xfId="341"/>
    <cellStyle name="Calculation 4 3" xfId="342"/>
    <cellStyle name="Calculation 4 3 2" xfId="343"/>
    <cellStyle name="Calculation 4 3 2 2" xfId="344"/>
    <cellStyle name="Calculation 4 3 2 3" xfId="345"/>
    <cellStyle name="Calculation 4 3 3" xfId="346"/>
    <cellStyle name="Calculation 4 3 3 2" xfId="347"/>
    <cellStyle name="Calculation 4 3 3 3" xfId="348"/>
    <cellStyle name="Calculation 4 3 4" xfId="349"/>
    <cellStyle name="Calculation 4 3 5" xfId="350"/>
    <cellStyle name="Calculation 4 4" xfId="351"/>
    <cellStyle name="Calculation 4 4 2" xfId="352"/>
    <cellStyle name="Calculation 4 4 2 2" xfId="353"/>
    <cellStyle name="Calculation 4 4 2 3" xfId="354"/>
    <cellStyle name="Calculation 4 4 3" xfId="355"/>
    <cellStyle name="Calculation 4 4 3 2" xfId="356"/>
    <cellStyle name="Calculation 4 4 3 3" xfId="357"/>
    <cellStyle name="Calculation 4 4 4" xfId="358"/>
    <cellStyle name="Calculation 4 4 5" xfId="359"/>
    <cellStyle name="Calculation 4 5" xfId="360"/>
    <cellStyle name="Calculation 4 5 2" xfId="361"/>
    <cellStyle name="Calculation 4 5 3" xfId="362"/>
    <cellStyle name="Calculation 4 6" xfId="363"/>
    <cellStyle name="Calculation 4 7" xfId="364"/>
    <cellStyle name="Calculation 5" xfId="365"/>
    <cellStyle name="Calculation 5 2" xfId="366"/>
    <cellStyle name="Calculation 5 2 2" xfId="367"/>
    <cellStyle name="Calculation 5 2 2 2" xfId="368"/>
    <cellStyle name="Calculation 5 2 2 3" xfId="369"/>
    <cellStyle name="Calculation 5 2 3" xfId="370"/>
    <cellStyle name="Calculation 5 2 3 2" xfId="371"/>
    <cellStyle name="Calculation 5 2 3 3" xfId="372"/>
    <cellStyle name="Calculation 5 2 4" xfId="373"/>
    <cellStyle name="Calculation 5 2 5" xfId="374"/>
    <cellStyle name="Calculation 5 3" xfId="375"/>
    <cellStyle name="Calculation 5 3 2" xfId="376"/>
    <cellStyle name="Calculation 5 3 3" xfId="377"/>
    <cellStyle name="Calculation 5 4" xfId="378"/>
    <cellStyle name="Calculation 5 4 2" xfId="379"/>
    <cellStyle name="Calculation 5 4 3" xfId="380"/>
    <cellStyle name="Calculation 5 5" xfId="381"/>
    <cellStyle name="Calculation 5 6" xfId="382"/>
    <cellStyle name="Calculation 6" xfId="383"/>
    <cellStyle name="Calculation 6 2" xfId="384"/>
    <cellStyle name="Calculation 6 2 2" xfId="385"/>
    <cellStyle name="Calculation 6 2 2 2" xfId="386"/>
    <cellStyle name="Calculation 6 2 2 3" xfId="387"/>
    <cellStyle name="Calculation 6 2 3" xfId="388"/>
    <cellStyle name="Calculation 6 2 3 2" xfId="389"/>
    <cellStyle name="Calculation 6 2 3 3" xfId="390"/>
    <cellStyle name="Calculation 6 2 4" xfId="391"/>
    <cellStyle name="Calculation 6 2 5" xfId="392"/>
    <cellStyle name="Calculation 6 3" xfId="393"/>
    <cellStyle name="Calculation 6 3 2" xfId="394"/>
    <cellStyle name="Calculation 6 3 3" xfId="395"/>
    <cellStyle name="Calculation 6 4" xfId="396"/>
    <cellStyle name="Calculation 6 4 2" xfId="397"/>
    <cellStyle name="Calculation 6 4 3" xfId="398"/>
    <cellStyle name="Calculation 6 5" xfId="399"/>
    <cellStyle name="Calculation 6 6" xfId="400"/>
    <cellStyle name="Calculation 7" xfId="401"/>
    <cellStyle name="Calculation 7 2" xfId="402"/>
    <cellStyle name="Calculation 7 2 2" xfId="403"/>
    <cellStyle name="Calculation 7 2 3" xfId="404"/>
    <cellStyle name="Calculation 7 3" xfId="405"/>
    <cellStyle name="Calculation 7 3 2" xfId="406"/>
    <cellStyle name="Calculation 7 3 3" xfId="407"/>
    <cellStyle name="Calculation 7 4" xfId="408"/>
    <cellStyle name="Calculation 7 5" xfId="409"/>
    <cellStyle name="Calculation 8" xfId="410"/>
    <cellStyle name="Calculation 8 2" xfId="411"/>
    <cellStyle name="Calculation 8 3" xfId="412"/>
    <cellStyle name="Cellule liée" xfId="413"/>
    <cellStyle name="Cellule liée 2" xfId="414"/>
    <cellStyle name="centre across selection" xfId="415"/>
    <cellStyle name="Check Cell 2" xfId="416"/>
    <cellStyle name="Check Cell 2 2" xfId="417"/>
    <cellStyle name="Check Cell 2 2 2" xfId="418"/>
    <cellStyle name="Check Cell 2 3" xfId="419"/>
    <cellStyle name="Check Cell 3" xfId="420"/>
    <cellStyle name="Check Cell 3 2" xfId="421"/>
    <cellStyle name="Check Cell 4" xfId="422"/>
    <cellStyle name="Check Cell 4 2" xfId="423"/>
    <cellStyle name="Check Cell 5" xfId="424"/>
    <cellStyle name="Check Cell 5 2" xfId="425"/>
    <cellStyle name="Comma" xfId="1" builtinId="3"/>
    <cellStyle name="Comma [00]" xfId="426"/>
    <cellStyle name="Comma 10" xfId="427"/>
    <cellStyle name="Comma 10 2" xfId="428"/>
    <cellStyle name="Comma 11" xfId="429"/>
    <cellStyle name="Comma 11 2" xfId="430"/>
    <cellStyle name="Comma 12" xfId="431"/>
    <cellStyle name="Comma 12 2" xfId="432"/>
    <cellStyle name="Comma 13" xfId="433"/>
    <cellStyle name="Comma 13 2" xfId="434"/>
    <cellStyle name="Comma 14" xfId="435"/>
    <cellStyle name="Comma 15" xfId="436"/>
    <cellStyle name="Comma 16" xfId="437"/>
    <cellStyle name="Comma 17" xfId="438"/>
    <cellStyle name="Comma 2" xfId="439"/>
    <cellStyle name="Comma 2 10" xfId="440"/>
    <cellStyle name="Comma 2 11" xfId="441"/>
    <cellStyle name="Comma 2 12" xfId="442"/>
    <cellStyle name="Comma 2 12 2" xfId="443"/>
    <cellStyle name="Comma 2 13" xfId="444"/>
    <cellStyle name="Comma 2 13 2" xfId="445"/>
    <cellStyle name="Comma 2 14" xfId="446"/>
    <cellStyle name="Comma 2 15" xfId="447"/>
    <cellStyle name="Comma 2 16" xfId="448"/>
    <cellStyle name="Comma 2 2" xfId="449"/>
    <cellStyle name="Comma 2 2 2" xfId="450"/>
    <cellStyle name="Comma 2 2 2 2" xfId="451"/>
    <cellStyle name="Comma 2 3" xfId="452"/>
    <cellStyle name="Comma 2 4" xfId="453"/>
    <cellStyle name="Comma 2 5" xfId="454"/>
    <cellStyle name="Comma 2 6" xfId="455"/>
    <cellStyle name="Comma 2 7" xfId="456"/>
    <cellStyle name="Comma 2 8" xfId="457"/>
    <cellStyle name="Comma 2 9" xfId="458"/>
    <cellStyle name="Comma 3" xfId="459"/>
    <cellStyle name="Comma 3 2" xfId="460"/>
    <cellStyle name="Comma 3 3" xfId="461"/>
    <cellStyle name="Comma 3 4" xfId="462"/>
    <cellStyle name="Comma 4" xfId="463"/>
    <cellStyle name="Comma 4 2" xfId="464"/>
    <cellStyle name="Comma 5" xfId="465"/>
    <cellStyle name="Comma 5 2" xfId="466"/>
    <cellStyle name="Comma 6" xfId="467"/>
    <cellStyle name="Comma 6 2" xfId="468"/>
    <cellStyle name="Comma 7" xfId="469"/>
    <cellStyle name="Comma 7 2" xfId="470"/>
    <cellStyle name="Comma 8" xfId="471"/>
    <cellStyle name="Comma 8 2" xfId="472"/>
    <cellStyle name="Comma 9" xfId="473"/>
    <cellStyle name="Comma 9 2" xfId="474"/>
    <cellStyle name="Comma0" xfId="475"/>
    <cellStyle name="Commentaire" xfId="476"/>
    <cellStyle name="Commentaire 2" xfId="477"/>
    <cellStyle name="Commentaire 3" xfId="478"/>
    <cellStyle name="Commentaire 4" xfId="479"/>
    <cellStyle name="Currency [00]" xfId="480"/>
    <cellStyle name="Currency 10" xfId="481"/>
    <cellStyle name="Currency 11" xfId="482"/>
    <cellStyle name="Currency 12" xfId="483"/>
    <cellStyle name="Currency 13" xfId="484"/>
    <cellStyle name="Currency 14" xfId="485"/>
    <cellStyle name="Currency 15" xfId="486"/>
    <cellStyle name="Currency 16" xfId="487"/>
    <cellStyle name="Currency 2" xfId="488"/>
    <cellStyle name="Currency 2 2" xfId="489"/>
    <cellStyle name="Currency 2 2 2" xfId="490"/>
    <cellStyle name="Currency 2 3" xfId="491"/>
    <cellStyle name="Currency 3" xfId="492"/>
    <cellStyle name="Currency 3 2" xfId="493"/>
    <cellStyle name="Currency 3 3" xfId="494"/>
    <cellStyle name="Currency 4" xfId="495"/>
    <cellStyle name="Currency 4 2" xfId="496"/>
    <cellStyle name="Currency 5" xfId="497"/>
    <cellStyle name="Currency 5 2" xfId="498"/>
    <cellStyle name="Currency 6" xfId="499"/>
    <cellStyle name="Currency 7" xfId="500"/>
    <cellStyle name="Currency 8" xfId="501"/>
    <cellStyle name="Currency 9" xfId="502"/>
    <cellStyle name="Currency0" xfId="503"/>
    <cellStyle name="dak" xfId="504"/>
    <cellStyle name="Date" xfId="505"/>
    <cellStyle name="Date Short" xfId="506"/>
    <cellStyle name="DetailStyleText" xfId="507"/>
    <cellStyle name="Emphasis 1" xfId="508"/>
    <cellStyle name="Emphasis 2" xfId="509"/>
    <cellStyle name="Emphasis 3" xfId="510"/>
    <cellStyle name="Enter Currency (0)" xfId="511"/>
    <cellStyle name="Enter Currency (2)" xfId="512"/>
    <cellStyle name="Enter Units (0)" xfId="513"/>
    <cellStyle name="Enter Units (1)" xfId="514"/>
    <cellStyle name="Enter Units (2)" xfId="515"/>
    <cellStyle name="Entrée" xfId="516"/>
    <cellStyle name="Entrée 2" xfId="517"/>
    <cellStyle name="Entrée 3" xfId="518"/>
    <cellStyle name="Entrée 4" xfId="519"/>
    <cellStyle name="Estimated" xfId="520"/>
    <cellStyle name="Euro" xfId="521"/>
    <cellStyle name="Èurrency [0]" xfId="522"/>
    <cellStyle name="Explanatory Text 2" xfId="523"/>
    <cellStyle name="Explanatory Text 2 2" xfId="524"/>
    <cellStyle name="Explanatory Text 3" xfId="525"/>
    <cellStyle name="Explanatory Text 4" xfId="526"/>
    <cellStyle name="Explanatory Text 5" xfId="527"/>
    <cellStyle name="external input" xfId="528"/>
    <cellStyle name="FinancialTitleStyle" xfId="529"/>
    <cellStyle name="Fixed" xfId="530"/>
    <cellStyle name="flashing" xfId="531"/>
    <cellStyle name="flashing 2" xfId="532"/>
    <cellStyle name="flashing 2 2" xfId="533"/>
    <cellStyle name="flashing 2 2 2" xfId="534"/>
    <cellStyle name="flashing 2 3" xfId="535"/>
    <cellStyle name="flashing 2 3 2" xfId="536"/>
    <cellStyle name="flashing 2 4" xfId="537"/>
    <cellStyle name="flashing 3" xfId="538"/>
    <cellStyle name="flashing 3 2" xfId="539"/>
    <cellStyle name="flashing 4" xfId="540"/>
    <cellStyle name="Good 2" xfId="541"/>
    <cellStyle name="Good 2 2" xfId="542"/>
    <cellStyle name="Good 3" xfId="543"/>
    <cellStyle name="Good 4" xfId="544"/>
    <cellStyle name="Good 5" xfId="545"/>
    <cellStyle name="Grey" xfId="546"/>
    <cellStyle name="Header" xfId="547"/>
    <cellStyle name="Header1" xfId="548"/>
    <cellStyle name="Header2" xfId="549"/>
    <cellStyle name="Header2 2" xfId="550"/>
    <cellStyle name="Header2 3" xfId="551"/>
    <cellStyle name="HeaderGrant" xfId="552"/>
    <cellStyle name="HeaderGrant 2" xfId="553"/>
    <cellStyle name="HeaderGrant 2 2" xfId="554"/>
    <cellStyle name="HeaderGrant 2 2 2" xfId="555"/>
    <cellStyle name="HeaderGrant 2 2 2 2" xfId="556"/>
    <cellStyle name="HeaderGrant 2 2 2 3" xfId="557"/>
    <cellStyle name="HeaderGrant 2 2 3" xfId="558"/>
    <cellStyle name="HeaderGrant 2 2 3 2" xfId="559"/>
    <cellStyle name="HeaderGrant 2 2 3 3" xfId="560"/>
    <cellStyle name="HeaderGrant 2 2 4" xfId="561"/>
    <cellStyle name="HeaderGrant 2 2 5" xfId="562"/>
    <cellStyle name="HeaderGrant 2 2 6" xfId="563"/>
    <cellStyle name="HeaderGrant 2 3" xfId="564"/>
    <cellStyle name="HeaderGrant 2 3 2" xfId="565"/>
    <cellStyle name="HeaderGrant 2 3 2 2" xfId="566"/>
    <cellStyle name="HeaderGrant 2 3 2 3" xfId="567"/>
    <cellStyle name="HeaderGrant 2 3 3" xfId="568"/>
    <cellStyle name="HeaderGrant 2 3 3 2" xfId="569"/>
    <cellStyle name="HeaderGrant 2 3 3 3" xfId="570"/>
    <cellStyle name="HeaderGrant 2 3 4" xfId="571"/>
    <cellStyle name="HeaderGrant 2 3 5" xfId="572"/>
    <cellStyle name="HeaderGrant 2 4" xfId="573"/>
    <cellStyle name="HeaderGrant 2 4 2" xfId="574"/>
    <cellStyle name="HeaderGrant 2 4 2 2" xfId="575"/>
    <cellStyle name="HeaderGrant 2 4 2 3" xfId="576"/>
    <cellStyle name="HeaderGrant 2 4 3" xfId="577"/>
    <cellStyle name="HeaderGrant 2 4 3 2" xfId="578"/>
    <cellStyle name="HeaderGrant 2 4 3 3" xfId="579"/>
    <cellStyle name="HeaderGrant 2 4 4" xfId="580"/>
    <cellStyle name="HeaderGrant 2 4 5" xfId="581"/>
    <cellStyle name="HeaderGrant 2 5" xfId="582"/>
    <cellStyle name="HeaderGrant 2 5 2" xfId="583"/>
    <cellStyle name="HeaderGrant 2 5 3" xfId="584"/>
    <cellStyle name="HeaderGrant 2 6" xfId="585"/>
    <cellStyle name="HeaderGrant 2 7" xfId="586"/>
    <cellStyle name="HeaderGrant 3" xfId="587"/>
    <cellStyle name="HeaderGrant 3 2" xfId="588"/>
    <cellStyle name="HeaderGrant 3 2 2" xfId="589"/>
    <cellStyle name="HeaderGrant 3 2 2 2" xfId="590"/>
    <cellStyle name="HeaderGrant 3 2 2 3" xfId="591"/>
    <cellStyle name="HeaderGrant 3 2 3" xfId="592"/>
    <cellStyle name="HeaderGrant 3 2 3 2" xfId="593"/>
    <cellStyle name="HeaderGrant 3 2 3 3" xfId="594"/>
    <cellStyle name="HeaderGrant 3 2 4" xfId="595"/>
    <cellStyle name="HeaderGrant 3 2 5" xfId="596"/>
    <cellStyle name="HeaderGrant 3 3" xfId="597"/>
    <cellStyle name="HeaderGrant 3 3 2" xfId="598"/>
    <cellStyle name="HeaderGrant 3 3 2 2" xfId="599"/>
    <cellStyle name="HeaderGrant 3 3 2 3" xfId="600"/>
    <cellStyle name="HeaderGrant 3 3 3" xfId="601"/>
    <cellStyle name="HeaderGrant 3 3 3 2" xfId="602"/>
    <cellStyle name="HeaderGrant 3 3 3 3" xfId="603"/>
    <cellStyle name="HeaderGrant 3 3 4" xfId="604"/>
    <cellStyle name="HeaderGrant 3 3 5" xfId="605"/>
    <cellStyle name="HeaderGrant 3 4" xfId="606"/>
    <cellStyle name="HeaderGrant 3 4 2" xfId="607"/>
    <cellStyle name="HeaderGrant 3 4 2 2" xfId="608"/>
    <cellStyle name="HeaderGrant 3 4 2 3" xfId="609"/>
    <cellStyle name="HeaderGrant 3 4 3" xfId="610"/>
    <cellStyle name="HeaderGrant 3 4 3 2" xfId="611"/>
    <cellStyle name="HeaderGrant 3 4 3 3" xfId="612"/>
    <cellStyle name="HeaderGrant 3 4 4" xfId="613"/>
    <cellStyle name="HeaderGrant 3 4 5" xfId="614"/>
    <cellStyle name="HeaderGrant 3 5" xfId="615"/>
    <cellStyle name="HeaderGrant 3 5 2" xfId="616"/>
    <cellStyle name="HeaderGrant 3 5 3" xfId="617"/>
    <cellStyle name="HeaderGrant 3 6" xfId="618"/>
    <cellStyle name="HeaderGrant 3 7" xfId="619"/>
    <cellStyle name="HeaderGrant 4" xfId="620"/>
    <cellStyle name="HeaderGrant 4 2" xfId="621"/>
    <cellStyle name="HeaderGrant 4 2 2" xfId="622"/>
    <cellStyle name="HeaderGrant 4 2 3" xfId="623"/>
    <cellStyle name="HeaderGrant 4 3" xfId="624"/>
    <cellStyle name="HeaderGrant 4 3 2" xfId="625"/>
    <cellStyle name="HeaderGrant 4 3 3" xfId="626"/>
    <cellStyle name="HeaderGrant 4 4" xfId="627"/>
    <cellStyle name="HeaderGrant 4 5" xfId="628"/>
    <cellStyle name="HeaderGrant 5" xfId="629"/>
    <cellStyle name="HeaderGrant 5 2" xfId="630"/>
    <cellStyle name="HeaderGrant 5 2 2" xfId="631"/>
    <cellStyle name="HeaderGrant 5 2 3" xfId="632"/>
    <cellStyle name="HeaderGrant 5 3" xfId="633"/>
    <cellStyle name="HeaderGrant 5 3 2" xfId="634"/>
    <cellStyle name="HeaderGrant 5 3 3" xfId="635"/>
    <cellStyle name="HeaderGrant 5 4" xfId="636"/>
    <cellStyle name="HeaderGrant 5 5" xfId="637"/>
    <cellStyle name="HeaderGrant 6" xfId="638"/>
    <cellStyle name="HeaderGrant 6 2" xfId="639"/>
    <cellStyle name="HeaderGrant 6 2 2" xfId="640"/>
    <cellStyle name="HeaderGrant 6 2 3" xfId="641"/>
    <cellStyle name="HeaderGrant 6 3" xfId="642"/>
    <cellStyle name="HeaderGrant 6 3 2" xfId="643"/>
    <cellStyle name="HeaderGrant 6 3 3" xfId="644"/>
    <cellStyle name="HeaderGrant 6 4" xfId="645"/>
    <cellStyle name="HeaderGrant 6 5" xfId="646"/>
    <cellStyle name="HeaderGrant 7" xfId="647"/>
    <cellStyle name="HeaderGrant 7 2" xfId="648"/>
    <cellStyle name="HeaderGrant 7 3" xfId="649"/>
    <cellStyle name="HeaderGrant 8" xfId="650"/>
    <cellStyle name="HeaderGrant 9" xfId="651"/>
    <cellStyle name="HeaderLEA" xfId="652"/>
    <cellStyle name="Heading 1 2" xfId="653"/>
    <cellStyle name="Heading 1 2 2" xfId="654"/>
    <cellStyle name="Heading 1 2 3" xfId="655"/>
    <cellStyle name="Heading 1 3" xfId="656"/>
    <cellStyle name="Heading 1 4" xfId="657"/>
    <cellStyle name="Heading 1 5" xfId="658"/>
    <cellStyle name="Heading 2 2" xfId="659"/>
    <cellStyle name="Heading 2 2 2" xfId="660"/>
    <cellStyle name="Heading 2 2 3" xfId="661"/>
    <cellStyle name="Heading 2 3" xfId="662"/>
    <cellStyle name="Heading 2 4" xfId="663"/>
    <cellStyle name="Heading 2 5" xfId="664"/>
    <cellStyle name="Heading 3 2" xfId="665"/>
    <cellStyle name="Heading 3 2 2" xfId="666"/>
    <cellStyle name="Heading 3 3" xfId="667"/>
    <cellStyle name="Heading 3 4" xfId="668"/>
    <cellStyle name="Heading 3 5" xfId="669"/>
    <cellStyle name="Heading 4 2" xfId="670"/>
    <cellStyle name="Heading 4 2 2" xfId="671"/>
    <cellStyle name="Heading 4 3" xfId="672"/>
    <cellStyle name="Heading 4 4" xfId="673"/>
    <cellStyle name="Heading 4 5" xfId="674"/>
    <cellStyle name="Hyperlink 2" xfId="675"/>
    <cellStyle name="Hyperlink 2 2" xfId="676"/>
    <cellStyle name="Hyperlink 2 3" xfId="677"/>
    <cellStyle name="Hyperlink 3" xfId="678"/>
    <cellStyle name="Hyperlink 4" xfId="679"/>
    <cellStyle name="Hyperlink 5" xfId="680"/>
    <cellStyle name="Imported" xfId="681"/>
    <cellStyle name="Input [yellow]" xfId="682"/>
    <cellStyle name="Input [yellow] 2" xfId="683"/>
    <cellStyle name="Input 2" xfId="684"/>
    <cellStyle name="input 2 2" xfId="685"/>
    <cellStyle name="Input 2 2 2" xfId="686"/>
    <cellStyle name="Input 2 2 2 2" xfId="687"/>
    <cellStyle name="Input 2 2 2 2 2" xfId="688"/>
    <cellStyle name="Input 2 2 2 3" xfId="689"/>
    <cellStyle name="Input 2 2 2 3 2" xfId="690"/>
    <cellStyle name="Input 2 2 2 4" xfId="691"/>
    <cellStyle name="Input 2 2 3" xfId="692"/>
    <cellStyle name="Input 2 2 3 2" xfId="693"/>
    <cellStyle name="Input 2 2 4" xfId="694"/>
    <cellStyle name="Input 2 2 4 2" xfId="695"/>
    <cellStyle name="Input 2 2 5" xfId="696"/>
    <cellStyle name="Input 2 2 6" xfId="697"/>
    <cellStyle name="Input 2 3" xfId="698"/>
    <cellStyle name="Input 2 3 2" xfId="699"/>
    <cellStyle name="Input 2 3 2 2" xfId="700"/>
    <cellStyle name="Input 2 3 3" xfId="701"/>
    <cellStyle name="Input 2 3 3 2" xfId="702"/>
    <cellStyle name="Input 2 3 4" xfId="703"/>
    <cellStyle name="Input 2 4" xfId="704"/>
    <cellStyle name="Input 2 4 2" xfId="705"/>
    <cellStyle name="Input 2 4 2 2" xfId="706"/>
    <cellStyle name="Input 2 4 3" xfId="707"/>
    <cellStyle name="Input 2 4 3 2" xfId="708"/>
    <cellStyle name="Input 2 4 4" xfId="709"/>
    <cellStyle name="Input 2 5" xfId="710"/>
    <cellStyle name="Input 2 5 2" xfId="711"/>
    <cellStyle name="Input 2 6" xfId="712"/>
    <cellStyle name="Input 2 7" xfId="713"/>
    <cellStyle name="Input 2 8" xfId="714"/>
    <cellStyle name="Input 2 9" xfId="715"/>
    <cellStyle name="Input 3" xfId="716"/>
    <cellStyle name="Input 3 2" xfId="717"/>
    <cellStyle name="Input 3 2 2" xfId="718"/>
    <cellStyle name="Input 3 2 2 2" xfId="719"/>
    <cellStyle name="Input 3 2 2 2 2" xfId="720"/>
    <cellStyle name="Input 3 2 2 3" xfId="721"/>
    <cellStyle name="Input 3 2 2 3 2" xfId="722"/>
    <cellStyle name="Input 3 2 2 4" xfId="723"/>
    <cellStyle name="Input 3 2 3" xfId="724"/>
    <cellStyle name="Input 3 2 3 2" xfId="725"/>
    <cellStyle name="Input 3 2 4" xfId="726"/>
    <cellStyle name="Input 3 2 4 2" xfId="727"/>
    <cellStyle name="Input 3 2 5" xfId="728"/>
    <cellStyle name="Input 3 3" xfId="729"/>
    <cellStyle name="Input 3 3 2" xfId="730"/>
    <cellStyle name="Input 3 3 2 2" xfId="731"/>
    <cellStyle name="Input 3 3 3" xfId="732"/>
    <cellStyle name="Input 3 3 3 2" xfId="733"/>
    <cellStyle name="Input 3 3 4" xfId="734"/>
    <cellStyle name="Input 3 4" xfId="735"/>
    <cellStyle name="Input 3 4 2" xfId="736"/>
    <cellStyle name="Input 3 4 2 2" xfId="737"/>
    <cellStyle name="Input 3 4 3" xfId="738"/>
    <cellStyle name="Input 3 4 3 2" xfId="739"/>
    <cellStyle name="Input 3 4 4" xfId="740"/>
    <cellStyle name="Input 3 5" xfId="741"/>
    <cellStyle name="Input 3 5 2" xfId="742"/>
    <cellStyle name="Input 3 6" xfId="743"/>
    <cellStyle name="Input 4" xfId="744"/>
    <cellStyle name="Input 4 2" xfId="745"/>
    <cellStyle name="Input 4 2 2" xfId="746"/>
    <cellStyle name="Input 4 2 2 2" xfId="747"/>
    <cellStyle name="Input 4 2 2 2 2" xfId="748"/>
    <cellStyle name="Input 4 2 2 3" xfId="749"/>
    <cellStyle name="Input 4 2 2 3 2" xfId="750"/>
    <cellStyle name="Input 4 2 2 4" xfId="751"/>
    <cellStyle name="Input 4 2 3" xfId="752"/>
    <cellStyle name="Input 4 2 3 2" xfId="753"/>
    <cellStyle name="Input 4 2 4" xfId="754"/>
    <cellStyle name="Input 4 2 4 2" xfId="755"/>
    <cellStyle name="Input 4 2 5" xfId="756"/>
    <cellStyle name="Input 4 3" xfId="757"/>
    <cellStyle name="Input 4 3 2" xfId="758"/>
    <cellStyle name="Input 4 3 2 2" xfId="759"/>
    <cellStyle name="Input 4 3 3" xfId="760"/>
    <cellStyle name="Input 4 3 3 2" xfId="761"/>
    <cellStyle name="Input 4 3 4" xfId="762"/>
    <cellStyle name="Input 4 4" xfId="763"/>
    <cellStyle name="Input 4 4 2" xfId="764"/>
    <cellStyle name="Input 4 4 2 2" xfId="765"/>
    <cellStyle name="Input 4 4 3" xfId="766"/>
    <cellStyle name="Input 4 4 3 2" xfId="767"/>
    <cellStyle name="Input 4 4 4" xfId="768"/>
    <cellStyle name="Input 4 5" xfId="769"/>
    <cellStyle name="Input 4 5 2" xfId="770"/>
    <cellStyle name="Input 4 6" xfId="771"/>
    <cellStyle name="Input 5" xfId="772"/>
    <cellStyle name="Input 5 2" xfId="773"/>
    <cellStyle name="Input 5 2 2" xfId="774"/>
    <cellStyle name="Input 5 2 2 2" xfId="775"/>
    <cellStyle name="Input 5 2 3" xfId="776"/>
    <cellStyle name="Input 5 2 3 2" xfId="777"/>
    <cellStyle name="Input 5 2 4" xfId="778"/>
    <cellStyle name="Input 5 3" xfId="779"/>
    <cellStyle name="Input 5 3 2" xfId="780"/>
    <cellStyle name="Input 5 4" xfId="781"/>
    <cellStyle name="Input 5 4 2" xfId="782"/>
    <cellStyle name="Input 5 5" xfId="783"/>
    <cellStyle name="Input 6" xfId="784"/>
    <cellStyle name="Input 6 2" xfId="785"/>
    <cellStyle name="Input 6 2 2" xfId="786"/>
    <cellStyle name="Input 6 2 2 2" xfId="787"/>
    <cellStyle name="Input 6 2 3" xfId="788"/>
    <cellStyle name="Input 6 2 3 2" xfId="789"/>
    <cellStyle name="Input 6 2 4" xfId="790"/>
    <cellStyle name="Input 6 3" xfId="791"/>
    <cellStyle name="Input 6 3 2" xfId="792"/>
    <cellStyle name="Input 6 4" xfId="793"/>
    <cellStyle name="Input 6 4 2" xfId="794"/>
    <cellStyle name="Input 6 5" xfId="795"/>
    <cellStyle name="Input 7" xfId="796"/>
    <cellStyle name="Input 7 2" xfId="797"/>
    <cellStyle name="Input 7 2 2" xfId="798"/>
    <cellStyle name="Input 7 3" xfId="799"/>
    <cellStyle name="Input 7 3 2" xfId="800"/>
    <cellStyle name="Input 7 4" xfId="801"/>
    <cellStyle name="Input 8" xfId="802"/>
    <cellStyle name="Input 8 2" xfId="803"/>
    <cellStyle name="Insatisfaisant" xfId="804"/>
    <cellStyle name="LEAName" xfId="805"/>
    <cellStyle name="LEAName 2" xfId="806"/>
    <cellStyle name="LEAName 3" xfId="807"/>
    <cellStyle name="LEANumber" xfId="808"/>
    <cellStyle name="LEANumber 2" xfId="809"/>
    <cellStyle name="LEANumber 3" xfId="810"/>
    <cellStyle name="Link Currency (0)" xfId="811"/>
    <cellStyle name="Link Currency (2)" xfId="812"/>
    <cellStyle name="Link Units (0)" xfId="813"/>
    <cellStyle name="Link Units (1)" xfId="814"/>
    <cellStyle name="Link Units (2)" xfId="815"/>
    <cellStyle name="Linked Cell 2" xfId="816"/>
    <cellStyle name="Linked Cell 2 2" xfId="817"/>
    <cellStyle name="Linked Cell 2 3" xfId="818"/>
    <cellStyle name="Linked Cell 3" xfId="819"/>
    <cellStyle name="Linked Cell 4" xfId="820"/>
    <cellStyle name="Linked Cell 5" xfId="821"/>
    <cellStyle name="log projection" xfId="822"/>
    <cellStyle name="log projection 2" xfId="823"/>
    <cellStyle name="log projection 2 2" xfId="824"/>
    <cellStyle name="log projection 2 2 2" xfId="825"/>
    <cellStyle name="log projection 2 3" xfId="826"/>
    <cellStyle name="log projection 2 3 2" xfId="827"/>
    <cellStyle name="log projection 2 4" xfId="828"/>
    <cellStyle name="log projection 2 4 2" xfId="829"/>
    <cellStyle name="log projection 2 5" xfId="830"/>
    <cellStyle name="log projection 3" xfId="831"/>
    <cellStyle name="log projection 3 2" xfId="832"/>
    <cellStyle name="log projection 3 2 2" xfId="833"/>
    <cellStyle name="log projection 3 3" xfId="834"/>
    <cellStyle name="log projection 3 3 2" xfId="835"/>
    <cellStyle name="log projection 3 4" xfId="836"/>
    <cellStyle name="log projection 4" xfId="837"/>
    <cellStyle name="log projection 4 2" xfId="838"/>
    <cellStyle name="log projection 4 2 2" xfId="839"/>
    <cellStyle name="log projection 4 3" xfId="840"/>
    <cellStyle name="log projection 4 3 2" xfId="841"/>
    <cellStyle name="log projection 4 4" xfId="842"/>
    <cellStyle name="log projection 5" xfId="843"/>
    <cellStyle name="log projection 5 2" xfId="844"/>
    <cellStyle name="log projection 6" xfId="845"/>
    <cellStyle name="Milliers [0]_march98" xfId="846"/>
    <cellStyle name="Milliers_march98" xfId="847"/>
    <cellStyle name="Monétaire [0]_march98" xfId="848"/>
    <cellStyle name="Monétaire_march98" xfId="849"/>
    <cellStyle name="Neutral 2" xfId="850"/>
    <cellStyle name="Neutral 2 2" xfId="851"/>
    <cellStyle name="Neutral 3" xfId="852"/>
    <cellStyle name="Neutral 4" xfId="853"/>
    <cellStyle name="Neutral 5" xfId="854"/>
    <cellStyle name="Neutre" xfId="855"/>
    <cellStyle name="new" xfId="856"/>
    <cellStyle name="Normal" xfId="0" builtinId="0"/>
    <cellStyle name="Normal - Style1" xfId="857"/>
    <cellStyle name="Normal - Style2" xfId="858"/>
    <cellStyle name="Normal - Style3" xfId="859"/>
    <cellStyle name="Normal - Style4" xfId="860"/>
    <cellStyle name="Normal - Style5" xfId="861"/>
    <cellStyle name="Normal 10" xfId="862"/>
    <cellStyle name="Normal 10 2" xfId="863"/>
    <cellStyle name="Normal 10 2 2" xfId="3"/>
    <cellStyle name="Normal 10 2 2 2" xfId="864"/>
    <cellStyle name="Normal 10 3" xfId="865"/>
    <cellStyle name="Normal 10 3 2" xfId="866"/>
    <cellStyle name="Normal 10 4" xfId="867"/>
    <cellStyle name="Normal 10 4 2" xfId="868"/>
    <cellStyle name="Normal 10 4 2 2" xfId="869"/>
    <cellStyle name="Normal 10 4 3" xfId="870"/>
    <cellStyle name="Normal 11" xfId="871"/>
    <cellStyle name="Normal 11 2" xfId="872"/>
    <cellStyle name="Normal 11 3" xfId="873"/>
    <cellStyle name="Normal 11 3 2" xfId="874"/>
    <cellStyle name="Normal 11 3 2 2" xfId="875"/>
    <cellStyle name="Normal 11 3 3" xfId="876"/>
    <cellStyle name="Normal 11 3 3 2" xfId="877"/>
    <cellStyle name="Normal 11 3 4" xfId="878"/>
    <cellStyle name="Normal 12" xfId="879"/>
    <cellStyle name="Normal 12 2" xfId="880"/>
    <cellStyle name="Normal 12 3" xfId="881"/>
    <cellStyle name="Normal 12 3 2" xfId="882"/>
    <cellStyle name="Normal 13" xfId="883"/>
    <cellStyle name="Normal 13 2" xfId="884"/>
    <cellStyle name="Normal 13 3" xfId="885"/>
    <cellStyle name="Normal 14" xfId="886"/>
    <cellStyle name="Normal 14 2" xfId="887"/>
    <cellStyle name="Normal 15" xfId="888"/>
    <cellStyle name="Normal 16" xfId="889"/>
    <cellStyle name="Normal 16 2" xfId="890"/>
    <cellStyle name="Normal 17" xfId="891"/>
    <cellStyle name="Normal 17 2" xfId="892"/>
    <cellStyle name="Normal 18" xfId="893"/>
    <cellStyle name="Normal 18 2" xfId="894"/>
    <cellStyle name="Normal 18 3" xfId="895"/>
    <cellStyle name="Normal 19" xfId="896"/>
    <cellStyle name="Normal 19 2" xfId="897"/>
    <cellStyle name="Normal 2" xfId="898"/>
    <cellStyle name="Normal 2 10" xfId="899"/>
    <cellStyle name="Normal 2 11" xfId="900"/>
    <cellStyle name="Normal 2 12" xfId="901"/>
    <cellStyle name="Normal 2 13" xfId="902"/>
    <cellStyle name="Normal 2 14" xfId="903"/>
    <cellStyle name="Normal 2 14 2" xfId="904"/>
    <cellStyle name="Normal 2 15" xfId="905"/>
    <cellStyle name="Normal 2 16" xfId="906"/>
    <cellStyle name="Normal 2 17" xfId="907"/>
    <cellStyle name="Normal 2 2" xfId="908"/>
    <cellStyle name="Normal 2 2 10" xfId="909"/>
    <cellStyle name="Normal 2 2 10 2" xfId="910"/>
    <cellStyle name="Normal 2 2 10 2 2" xfId="911"/>
    <cellStyle name="Normal 2 2 10 3" xfId="912"/>
    <cellStyle name="Normal 2 2 11" xfId="913"/>
    <cellStyle name="Normal 2 2 11 2" xfId="914"/>
    <cellStyle name="Normal 2 2 11 2 2" xfId="915"/>
    <cellStyle name="Normal 2 2 11 3" xfId="916"/>
    <cellStyle name="Normal 2 2 12" xfId="917"/>
    <cellStyle name="Normal 2 2 12 2" xfId="918"/>
    <cellStyle name="Normal 2 2 13" xfId="919"/>
    <cellStyle name="Normal 2 2 2" xfId="920"/>
    <cellStyle name="Normal 2 2 2 2" xfId="921"/>
    <cellStyle name="Normal 2 2 2 2 2" xfId="922"/>
    <cellStyle name="Normal 2 2 2 3" xfId="923"/>
    <cellStyle name="Normal 2 2 2 3 2" xfId="924"/>
    <cellStyle name="Normal 2 2 2 4" xfId="925"/>
    <cellStyle name="Normal 2 2 2 4 2" xfId="926"/>
    <cellStyle name="Normal 2 2 2 5" xfId="927"/>
    <cellStyle name="Normal 2 2 2 5 2" xfId="928"/>
    <cellStyle name="Normal 2 2 2 6" xfId="929"/>
    <cellStyle name="Normal 2 2 2 6 2" xfId="930"/>
    <cellStyle name="Normal 2 2 2 7" xfId="931"/>
    <cellStyle name="Normal 2 2 2 7 2" xfId="932"/>
    <cellStyle name="Normal 2 2 2 8" xfId="933"/>
    <cellStyle name="Normal 2 2 2 8 2" xfId="934"/>
    <cellStyle name="Normal 2 2 2 9" xfId="935"/>
    <cellStyle name="Normal 2 2 3" xfId="936"/>
    <cellStyle name="Normal 2 2 3 2" xfId="937"/>
    <cellStyle name="Normal 2 2 4" xfId="938"/>
    <cellStyle name="Normal 2 2 4 2" xfId="939"/>
    <cellStyle name="Normal 2 2 5" xfId="940"/>
    <cellStyle name="Normal 2 2 5 2" xfId="941"/>
    <cellStyle name="Normal 2 2 6" xfId="942"/>
    <cellStyle name="Normal 2 2 6 2" xfId="943"/>
    <cellStyle name="Normal 2 2 7" xfId="944"/>
    <cellStyle name="Normal 2 2 7 2" xfId="945"/>
    <cellStyle name="Normal 2 2 7 2 2" xfId="946"/>
    <cellStyle name="Normal 2 2 7 3" xfId="947"/>
    <cellStyle name="Normal 2 2 8" xfId="948"/>
    <cellStyle name="Normal 2 2 8 2" xfId="949"/>
    <cellStyle name="Normal 2 2 8 2 2" xfId="950"/>
    <cellStyle name="Normal 2 2 8 3" xfId="951"/>
    <cellStyle name="Normal 2 2 9" xfId="952"/>
    <cellStyle name="Normal 2 2 9 2" xfId="953"/>
    <cellStyle name="Normal 2 2 9 2 2" xfId="954"/>
    <cellStyle name="Normal 2 2 9 3" xfId="955"/>
    <cellStyle name="Normal 2 3" xfId="956"/>
    <cellStyle name="Normal 2 4" xfId="957"/>
    <cellStyle name="Normal 2 4 2" xfId="958"/>
    <cellStyle name="Normal 2 5" xfId="959"/>
    <cellStyle name="Normal 2 5 2" xfId="960"/>
    <cellStyle name="Normal 2 5 2 2" xfId="961"/>
    <cellStyle name="Normal 2 5 3" xfId="962"/>
    <cellStyle name="Normal 2 6" xfId="963"/>
    <cellStyle name="Normal 2 6 2" xfId="964"/>
    <cellStyle name="Normal 2 6 2 2" xfId="965"/>
    <cellStyle name="Normal 2 6 3" xfId="966"/>
    <cellStyle name="Normal 2 7" xfId="967"/>
    <cellStyle name="Normal 2 7 2" xfId="968"/>
    <cellStyle name="Normal 2 7 2 2" xfId="969"/>
    <cellStyle name="Normal 2 7 3" xfId="970"/>
    <cellStyle name="Normal 2 8" xfId="971"/>
    <cellStyle name="Normal 2 8 2" xfId="972"/>
    <cellStyle name="Normal 2 8 2 2" xfId="973"/>
    <cellStyle name="Normal 2 8 3" xfId="974"/>
    <cellStyle name="Normal 2 9" xfId="975"/>
    <cellStyle name="Normal 2_Acads List" xfId="976"/>
    <cellStyle name="Normal 20" xfId="977"/>
    <cellStyle name="Normal 20 2" xfId="978"/>
    <cellStyle name="Normal 21" xfId="979"/>
    <cellStyle name="Normal 22" xfId="980"/>
    <cellStyle name="Normal 22 2" xfId="981"/>
    <cellStyle name="Normal 23" xfId="982"/>
    <cellStyle name="Normal 23 2" xfId="983"/>
    <cellStyle name="Normal 24" xfId="984"/>
    <cellStyle name="Normal 24 2" xfId="985"/>
    <cellStyle name="Normal 25" xfId="986"/>
    <cellStyle name="Normal 25 2" xfId="987"/>
    <cellStyle name="Normal 26" xfId="988"/>
    <cellStyle name="Normal 26 2" xfId="989"/>
    <cellStyle name="Normal 27" xfId="990"/>
    <cellStyle name="Normal 27 2" xfId="991"/>
    <cellStyle name="Normal 28" xfId="992"/>
    <cellStyle name="Normal 29" xfId="993"/>
    <cellStyle name="Normal 3" xfId="994"/>
    <cellStyle name="Normal 3 10" xfId="995"/>
    <cellStyle name="Normal 3 11" xfId="996"/>
    <cellStyle name="Normal 3 12" xfId="997"/>
    <cellStyle name="Normal 3 13" xfId="998"/>
    <cellStyle name="Normal 3 14" xfId="999"/>
    <cellStyle name="Normal 3 15" xfId="1000"/>
    <cellStyle name="Normal 3 2" xfId="1001"/>
    <cellStyle name="Normal 3 2 2" xfId="1002"/>
    <cellStyle name="Normal 3 2 3" xfId="1003"/>
    <cellStyle name="Normal 3 2 4" xfId="1004"/>
    <cellStyle name="Normal 3 2 5" xfId="1005"/>
    <cellStyle name="Normal 3 2 6" xfId="1006"/>
    <cellStyle name="Normal 3 2 7" xfId="1007"/>
    <cellStyle name="Normal 3 2_Main Allocation Sheet" xfId="1008"/>
    <cellStyle name="Normal 3 3" xfId="1009"/>
    <cellStyle name="Normal 3 3 2" xfId="1010"/>
    <cellStyle name="Normal 3 3 2 2" xfId="1011"/>
    <cellStyle name="Normal 3 3 3" xfId="1012"/>
    <cellStyle name="Normal 3 3 3 2" xfId="1013"/>
    <cellStyle name="Normal 3 4" xfId="1014"/>
    <cellStyle name="Normal 3 4 2" xfId="1015"/>
    <cellStyle name="Normal 3 4 2 2" xfId="1016"/>
    <cellStyle name="Normal 3 4 3" xfId="1017"/>
    <cellStyle name="Normal 3 5" xfId="1018"/>
    <cellStyle name="Normal 3 5 2" xfId="1019"/>
    <cellStyle name="Normal 3 5 2 2" xfId="1020"/>
    <cellStyle name="Normal 3 5 3" xfId="1021"/>
    <cellStyle name="Normal 3 6" xfId="1022"/>
    <cellStyle name="Normal 3 6 2" xfId="1023"/>
    <cellStyle name="Normal 3 6 2 2" xfId="1024"/>
    <cellStyle name="Normal 3 6 3" xfId="1025"/>
    <cellStyle name="Normal 3 7" xfId="1026"/>
    <cellStyle name="Normal 3 8" xfId="1027"/>
    <cellStyle name="Normal 3 9" xfId="1028"/>
    <cellStyle name="Normal 3_Colleges and Providers" xfId="1029"/>
    <cellStyle name="Normal 30" xfId="1030"/>
    <cellStyle name="Normal 30 2" xfId="1031"/>
    <cellStyle name="Normal 31" xfId="1032"/>
    <cellStyle name="Normal 31 2" xfId="1033"/>
    <cellStyle name="Normal 32" xfId="1034"/>
    <cellStyle name="Normal 33" xfId="1035"/>
    <cellStyle name="Normal 34" xfId="1036"/>
    <cellStyle name="Normal 35" xfId="1037"/>
    <cellStyle name="Normal 35 2" xfId="1038"/>
    <cellStyle name="Normal 36" xfId="1039"/>
    <cellStyle name="Normal 37" xfId="1040"/>
    <cellStyle name="Normal 38" xfId="1041"/>
    <cellStyle name="Normal 39" xfId="1042"/>
    <cellStyle name="Normal 4" xfId="1043"/>
    <cellStyle name="Normal 4 10" xfId="1044"/>
    <cellStyle name="Normal 4 11" xfId="1045"/>
    <cellStyle name="Normal 4 2" xfId="1046"/>
    <cellStyle name="Normal 4 2 2" xfId="1047"/>
    <cellStyle name="Normal 4 2 2 2" xfId="1048"/>
    <cellStyle name="Normal 4 2 3" xfId="1049"/>
    <cellStyle name="Normal 4 3" xfId="1050"/>
    <cellStyle name="Normal 4 3 2" xfId="1051"/>
    <cellStyle name="Normal 4 3 2 2" xfId="1052"/>
    <cellStyle name="Normal 4 3 3" xfId="1053"/>
    <cellStyle name="Normal 4 4" xfId="1054"/>
    <cellStyle name="Normal 4 4 2" xfId="1055"/>
    <cellStyle name="Normal 4 4 2 2" xfId="1056"/>
    <cellStyle name="Normal 4 4 3" xfId="1057"/>
    <cellStyle name="Normal 4 5" xfId="1058"/>
    <cellStyle name="Normal 4 5 2" xfId="1059"/>
    <cellStyle name="Normal 4 5 2 2" xfId="1060"/>
    <cellStyle name="Normal 4 5 3" xfId="1061"/>
    <cellStyle name="Normal 4 6" xfId="1062"/>
    <cellStyle name="Normal 4 6 2" xfId="1063"/>
    <cellStyle name="Normal 4 6 2 2" xfId="1064"/>
    <cellStyle name="Normal 4 6 3" xfId="1065"/>
    <cellStyle name="Normal 4 7" xfId="1066"/>
    <cellStyle name="Normal 4 8" xfId="1067"/>
    <cellStyle name="Normal 4 9" xfId="1068"/>
    <cellStyle name="Normal 4_Regional Readiness Sheet" xfId="1069"/>
    <cellStyle name="Normal 40" xfId="1070"/>
    <cellStyle name="Normal 41" xfId="1071"/>
    <cellStyle name="Normal 42" xfId="1072"/>
    <cellStyle name="Normal 43" xfId="1073"/>
    <cellStyle name="Normal 44" xfId="1074"/>
    <cellStyle name="Normal 45" xfId="1075"/>
    <cellStyle name="Normal 46" xfId="1076"/>
    <cellStyle name="Normal 47" xfId="1077"/>
    <cellStyle name="Normal 48" xfId="1078"/>
    <cellStyle name="Normal 49" xfId="1079"/>
    <cellStyle name="Normal 5" xfId="1080"/>
    <cellStyle name="Normal 5 2" xfId="1081"/>
    <cellStyle name="Normal 5 2 2" xfId="1082"/>
    <cellStyle name="Normal 5 3" xfId="1083"/>
    <cellStyle name="Normal 5 3 2" xfId="1084"/>
    <cellStyle name="Normal 5 4" xfId="1085"/>
    <cellStyle name="Normal 5 5" xfId="1086"/>
    <cellStyle name="Normal 6" xfId="1087"/>
    <cellStyle name="Normal 6 2" xfId="1088"/>
    <cellStyle name="Normal 6 3" xfId="1089"/>
    <cellStyle name="Normal 6 3 2" xfId="1090"/>
    <cellStyle name="Normal 6 4" xfId="1091"/>
    <cellStyle name="Normal 7" xfId="1092"/>
    <cellStyle name="Normal 7 2" xfId="1093"/>
    <cellStyle name="Normal 8" xfId="1094"/>
    <cellStyle name="Normal 8 2" xfId="1095"/>
    <cellStyle name="Normal 8 3" xfId="1096"/>
    <cellStyle name="Normal 9" xfId="1097"/>
    <cellStyle name="Normal 9 2" xfId="1098"/>
    <cellStyle name="Normal 9 2 2" xfId="1099"/>
    <cellStyle name="Normal 9 2 2 2" xfId="1100"/>
    <cellStyle name="Normal 9 3" xfId="1101"/>
    <cellStyle name="Normal 9 3 2" xfId="1102"/>
    <cellStyle name="Normal 9 4" xfId="1103"/>
    <cellStyle name="Normal 9 4 2" xfId="1104"/>
    <cellStyle name="Normal 9 4 2 2" xfId="1105"/>
    <cellStyle name="Normal 9 4 3" xfId="1106"/>
    <cellStyle name="NormalStyleCurrency" xfId="1107"/>
    <cellStyle name="NormalStyleText" xfId="1108"/>
    <cellStyle name="Note 2" xfId="1109"/>
    <cellStyle name="Note 2 2" xfId="1110"/>
    <cellStyle name="Note 2 2 2" xfId="1111"/>
    <cellStyle name="Note 2 2 2 2" xfId="1112"/>
    <cellStyle name="Note 2 2 3" xfId="1113"/>
    <cellStyle name="Note 2 2 3 2" xfId="1114"/>
    <cellStyle name="Note 2 2 4" xfId="1115"/>
    <cellStyle name="Note 2 2 4 2" xfId="1116"/>
    <cellStyle name="Note 2 2 5" xfId="1117"/>
    <cellStyle name="Note 2 3" xfId="1118"/>
    <cellStyle name="Note 2 3 2" xfId="1119"/>
    <cellStyle name="Note 2 3 2 2" xfId="1120"/>
    <cellStyle name="Note 2 3 3" xfId="1121"/>
    <cellStyle name="Note 2 3 3 2" xfId="1122"/>
    <cellStyle name="Note 2 3 4" xfId="1123"/>
    <cellStyle name="Note 2 4" xfId="1124"/>
    <cellStyle name="Note 2 4 2" xfId="1125"/>
    <cellStyle name="Note 2 4 2 2" xfId="1126"/>
    <cellStyle name="Note 2 4 3" xfId="1127"/>
    <cellStyle name="Note 2 4 3 2" xfId="1128"/>
    <cellStyle name="Note 2 4 4" xfId="1129"/>
    <cellStyle name="Note 2 5" xfId="1130"/>
    <cellStyle name="Note 2 5 2" xfId="1131"/>
    <cellStyle name="Note 2 5 2 2" xfId="1132"/>
    <cellStyle name="Note 2 5 3" xfId="1133"/>
    <cellStyle name="Note 2 6" xfId="1134"/>
    <cellStyle name="Note 2 6 2" xfId="1135"/>
    <cellStyle name="Note 2 6 2 2" xfId="1136"/>
    <cellStyle name="Note 2 6 3" xfId="1137"/>
    <cellStyle name="Note 2 7" xfId="1138"/>
    <cellStyle name="Note 3" xfId="1139"/>
    <cellStyle name="Note 3 2" xfId="1140"/>
    <cellStyle name="Note 3 2 2" xfId="1141"/>
    <cellStyle name="Note 3 2 2 2" xfId="1142"/>
    <cellStyle name="Note 3 2 3" xfId="1143"/>
    <cellStyle name="Note 3 2 3 2" xfId="1144"/>
    <cellStyle name="Note 3 2 4" xfId="1145"/>
    <cellStyle name="Note 3 3" xfId="1146"/>
    <cellStyle name="Note 3 3 2" xfId="1147"/>
    <cellStyle name="Note 3 3 2 2" xfId="1148"/>
    <cellStyle name="Note 3 3 3" xfId="1149"/>
    <cellStyle name="Note 3 3 3 2" xfId="1150"/>
    <cellStyle name="Note 3 3 4" xfId="1151"/>
    <cellStyle name="Note 3 4" xfId="1152"/>
    <cellStyle name="Note 3 4 2" xfId="1153"/>
    <cellStyle name="Note 3 4 2 2" xfId="1154"/>
    <cellStyle name="Note 3 4 3" xfId="1155"/>
    <cellStyle name="Note 3 4 3 2" xfId="1156"/>
    <cellStyle name="Note 3 4 4" xfId="1157"/>
    <cellStyle name="Note 3 5" xfId="1158"/>
    <cellStyle name="Note 3 5 2" xfId="1159"/>
    <cellStyle name="Note 3 6" xfId="1160"/>
    <cellStyle name="Note 4" xfId="1161"/>
    <cellStyle name="Note 4 2" xfId="1162"/>
    <cellStyle name="Note 4 2 2" xfId="1163"/>
    <cellStyle name="Note 4 2 2 2" xfId="1164"/>
    <cellStyle name="Note 4 2 3" xfId="1165"/>
    <cellStyle name="Note 4 2 3 2" xfId="1166"/>
    <cellStyle name="Note 4 2 4" xfId="1167"/>
    <cellStyle name="Note 4 3" xfId="1168"/>
    <cellStyle name="Note 4 3 2" xfId="1169"/>
    <cellStyle name="Note 4 3 2 2" xfId="1170"/>
    <cellStyle name="Note 4 3 3" xfId="1171"/>
    <cellStyle name="Note 4 3 3 2" xfId="1172"/>
    <cellStyle name="Note 4 3 4" xfId="1173"/>
    <cellStyle name="Note 4 4" xfId="1174"/>
    <cellStyle name="Note 4 4 2" xfId="1175"/>
    <cellStyle name="Note 4 4 2 2" xfId="1176"/>
    <cellStyle name="Note 4 4 3" xfId="1177"/>
    <cellStyle name="Note 4 4 3 2" xfId="1178"/>
    <cellStyle name="Note 4 4 4" xfId="1179"/>
    <cellStyle name="Note 4 5" xfId="1180"/>
    <cellStyle name="Note 4 5 2" xfId="1181"/>
    <cellStyle name="Note 4 6" xfId="1182"/>
    <cellStyle name="Note 5" xfId="1183"/>
    <cellStyle name="Note 5 2" xfId="1184"/>
    <cellStyle name="Note 5 2 2" xfId="1185"/>
    <cellStyle name="Note 5 3" xfId="1186"/>
    <cellStyle name="Note 5 3 2" xfId="1187"/>
    <cellStyle name="Note 5 4" xfId="1188"/>
    <cellStyle name="Note 6" xfId="1189"/>
    <cellStyle name="Note 6 2" xfId="1190"/>
    <cellStyle name="Note 6 2 2" xfId="1191"/>
    <cellStyle name="Note 6 3" xfId="1192"/>
    <cellStyle name="Note 6 3 2" xfId="1193"/>
    <cellStyle name="Note 6 4" xfId="1194"/>
    <cellStyle name="Note 7" xfId="1195"/>
    <cellStyle name="Note 7 2" xfId="1196"/>
    <cellStyle name="Note 7 2 2" xfId="1197"/>
    <cellStyle name="Note 7 3" xfId="1198"/>
    <cellStyle name="Note 7 3 2" xfId="1199"/>
    <cellStyle name="Note 7 4" xfId="1200"/>
    <cellStyle name="Note 8" xfId="1201"/>
    <cellStyle name="Note 8 2" xfId="1202"/>
    <cellStyle name="Note 8 2 2" xfId="1203"/>
    <cellStyle name="Note 8 3" xfId="1204"/>
    <cellStyle name="Number" xfId="1205"/>
    <cellStyle name="Number 2" xfId="1206"/>
    <cellStyle name="Number 3" xfId="1207"/>
    <cellStyle name="Œ…‹æØ‚è [0.00]_laroux" xfId="1208"/>
    <cellStyle name="Œ…‹æØ‚è_laroux" xfId="1209"/>
    <cellStyle name="Output 2" xfId="1210"/>
    <cellStyle name="Output 2 2" xfId="1211"/>
    <cellStyle name="Output 2 2 2" xfId="1212"/>
    <cellStyle name="Output 2 2 2 2" xfId="1213"/>
    <cellStyle name="Output 2 2 2 3" xfId="1214"/>
    <cellStyle name="Output 2 2 3" xfId="1215"/>
    <cellStyle name="Output 2 2 3 2" xfId="1216"/>
    <cellStyle name="Output 2 2 4" xfId="1217"/>
    <cellStyle name="Output 2 2 4 2" xfId="1218"/>
    <cellStyle name="Output 2 2 4 3" xfId="1219"/>
    <cellStyle name="Output 2 2 5" xfId="1220"/>
    <cellStyle name="Output 2 3" xfId="1221"/>
    <cellStyle name="Output 2 3 2" xfId="1222"/>
    <cellStyle name="Output 2 3 2 2" xfId="1223"/>
    <cellStyle name="Output 2 3 3" xfId="1224"/>
    <cellStyle name="Output 2 3 3 2" xfId="1225"/>
    <cellStyle name="Output 2 3 4" xfId="1226"/>
    <cellStyle name="Output 2 4" xfId="1227"/>
    <cellStyle name="Output 2 4 2" xfId="1228"/>
    <cellStyle name="Output 2 4 2 2" xfId="1229"/>
    <cellStyle name="Output 2 4 3" xfId="1230"/>
    <cellStyle name="Output 2 4 3 2" xfId="1231"/>
    <cellStyle name="Output 2 4 4" xfId="1232"/>
    <cellStyle name="Output 2 5" xfId="1233"/>
    <cellStyle name="Output 2 5 2" xfId="1234"/>
    <cellStyle name="Output 2 6" xfId="1235"/>
    <cellStyle name="Output 2 7" xfId="1236"/>
    <cellStyle name="Output 3" xfId="1237"/>
    <cellStyle name="Output 3 2" xfId="1238"/>
    <cellStyle name="Output 3 2 2" xfId="1239"/>
    <cellStyle name="Output 3 2 2 2" xfId="1240"/>
    <cellStyle name="Output 3 2 3" xfId="1241"/>
    <cellStyle name="Output 3 2 3 2" xfId="1242"/>
    <cellStyle name="Output 3 2 4" xfId="1243"/>
    <cellStyle name="Output 3 3" xfId="1244"/>
    <cellStyle name="Output 3 3 2" xfId="1245"/>
    <cellStyle name="Output 3 3 2 2" xfId="1246"/>
    <cellStyle name="Output 3 3 3" xfId="1247"/>
    <cellStyle name="Output 3 3 3 2" xfId="1248"/>
    <cellStyle name="Output 3 3 4" xfId="1249"/>
    <cellStyle name="Output 3 4" xfId="1250"/>
    <cellStyle name="Output 3 4 2" xfId="1251"/>
    <cellStyle name="Output 3 4 2 2" xfId="1252"/>
    <cellStyle name="Output 3 4 3" xfId="1253"/>
    <cellStyle name="Output 3 4 3 2" xfId="1254"/>
    <cellStyle name="Output 3 4 4" xfId="1255"/>
    <cellStyle name="Output 3 5" xfId="1256"/>
    <cellStyle name="Output 3 5 2" xfId="1257"/>
    <cellStyle name="Output 3 6" xfId="1258"/>
    <cellStyle name="Output 4" xfId="1259"/>
    <cellStyle name="Output 4 2" xfId="1260"/>
    <cellStyle name="Output 4 2 2" xfId="1261"/>
    <cellStyle name="Output 4 2 2 2" xfId="1262"/>
    <cellStyle name="Output 4 2 3" xfId="1263"/>
    <cellStyle name="Output 4 2 3 2" xfId="1264"/>
    <cellStyle name="Output 4 2 4" xfId="1265"/>
    <cellStyle name="Output 4 3" xfId="1266"/>
    <cellStyle name="Output 4 3 2" xfId="1267"/>
    <cellStyle name="Output 4 3 2 2" xfId="1268"/>
    <cellStyle name="Output 4 3 3" xfId="1269"/>
    <cellStyle name="Output 4 3 3 2" xfId="1270"/>
    <cellStyle name="Output 4 3 4" xfId="1271"/>
    <cellStyle name="Output 4 4" xfId="1272"/>
    <cellStyle name="Output 4 4 2" xfId="1273"/>
    <cellStyle name="Output 4 4 2 2" xfId="1274"/>
    <cellStyle name="Output 4 4 3" xfId="1275"/>
    <cellStyle name="Output 4 4 3 2" xfId="1276"/>
    <cellStyle name="Output 4 4 4" xfId="1277"/>
    <cellStyle name="Output 4 5" xfId="1278"/>
    <cellStyle name="Output 4 5 2" xfId="1279"/>
    <cellStyle name="Output 4 6" xfId="1280"/>
    <cellStyle name="Output 5" xfId="1281"/>
    <cellStyle name="Output 5 2" xfId="1282"/>
    <cellStyle name="Output 5 2 2" xfId="1283"/>
    <cellStyle name="Output 5 3" xfId="1284"/>
    <cellStyle name="Output 5 3 2" xfId="1285"/>
    <cellStyle name="Output 5 4" xfId="1286"/>
    <cellStyle name="Output 6" xfId="1287"/>
    <cellStyle name="Output 6 2" xfId="1288"/>
    <cellStyle name="Output 6 2 2" xfId="1289"/>
    <cellStyle name="Output 6 3" xfId="1290"/>
    <cellStyle name="Output 6 3 2" xfId="1291"/>
    <cellStyle name="Output 6 4" xfId="1292"/>
    <cellStyle name="Output 7" xfId="1293"/>
    <cellStyle name="Output 7 2" xfId="1294"/>
    <cellStyle name="Output 7 2 2" xfId="1295"/>
    <cellStyle name="Output 7 3" xfId="1296"/>
    <cellStyle name="Output 7 3 2" xfId="1297"/>
    <cellStyle name="Output 7 4" xfId="1298"/>
    <cellStyle name="Output 8" xfId="1299"/>
    <cellStyle name="Output 8 2" xfId="1300"/>
    <cellStyle name="Page heading" xfId="1301"/>
    <cellStyle name="Percent" xfId="2" builtinId="5"/>
    <cellStyle name="Percent [0]" xfId="1302"/>
    <cellStyle name="Percent [0] 2" xfId="1303"/>
    <cellStyle name="Percent [00]" xfId="1304"/>
    <cellStyle name="Percent [00] 2" xfId="1305"/>
    <cellStyle name="Percent [2]" xfId="1306"/>
    <cellStyle name="Percent [2] 2" xfId="1307"/>
    <cellStyle name="Percent 10" xfId="1308"/>
    <cellStyle name="Percent 11" xfId="1309"/>
    <cellStyle name="Percent 2" xfId="1310"/>
    <cellStyle name="Percent 2 2" xfId="1311"/>
    <cellStyle name="Percent 2 2 2" xfId="1312"/>
    <cellStyle name="Percent 2 3" xfId="1313"/>
    <cellStyle name="Percent 2 3 2" xfId="1314"/>
    <cellStyle name="Percent 2 4" xfId="1315"/>
    <cellStyle name="Percent 2 4 2" xfId="1316"/>
    <cellStyle name="Percent 2 5" xfId="1317"/>
    <cellStyle name="Percent 3" xfId="1318"/>
    <cellStyle name="Percent 3 2" xfId="1319"/>
    <cellStyle name="Percent 3 3" xfId="1320"/>
    <cellStyle name="Percent 3 4" xfId="1321"/>
    <cellStyle name="Percent 4" xfId="1322"/>
    <cellStyle name="Percent 5" xfId="1323"/>
    <cellStyle name="Percent 5 2" xfId="1324"/>
    <cellStyle name="Percent 6" xfId="1325"/>
    <cellStyle name="Percent 6 2" xfId="1326"/>
    <cellStyle name="Percent 7" xfId="1327"/>
    <cellStyle name="Percent 8" xfId="1328"/>
    <cellStyle name="Percent 9" xfId="1329"/>
    <cellStyle name="PrePop Currency (0)" xfId="1330"/>
    <cellStyle name="PrePop Currency (2)" xfId="1331"/>
    <cellStyle name="PrePop Units (0)" xfId="1332"/>
    <cellStyle name="PrePop Units (1)" xfId="1333"/>
    <cellStyle name="PrePop Units (2)" xfId="1334"/>
    <cellStyle name="provisional PN158/97" xfId="1335"/>
    <cellStyle name="PSChar" xfId="1336"/>
    <cellStyle name="PSDate" xfId="1337"/>
    <cellStyle name="PSDec" xfId="1338"/>
    <cellStyle name="PSHeading" xfId="1339"/>
    <cellStyle name="PSInt" xfId="1340"/>
    <cellStyle name="PSSpacer" xfId="1341"/>
    <cellStyle name="P嗴_x000c_〘 ńバ঒〘 " xfId="1342"/>
    <cellStyle name="P嗴_x000c_〘 ńバ঒〘  2" xfId="1343"/>
    <cellStyle name="P嗴_x000c_〘 ńバ঒〘 _Main Allocation Sheet" xfId="1344"/>
    <cellStyle name="SAPBEXstdData" xfId="1345"/>
    <cellStyle name="SAPBEXstdData 2" xfId="1346"/>
    <cellStyle name="SAPBEXstdData 2 2" xfId="1347"/>
    <cellStyle name="SAPBEXstdData 2 2 2" xfId="1348"/>
    <cellStyle name="SAPBEXstdData 2 3" xfId="1349"/>
    <cellStyle name="SAPBEXstdData 2 3 2" xfId="1350"/>
    <cellStyle name="SAPBEXstdData 2 4" xfId="1351"/>
    <cellStyle name="SAPBEXstdData 3" xfId="1352"/>
    <cellStyle name="SAPBEXstdData 3 2" xfId="1353"/>
    <cellStyle name="SAPBEXstdData 3 2 2" xfId="1354"/>
    <cellStyle name="SAPBEXstdData 3 3" xfId="1355"/>
    <cellStyle name="SAPBEXstdData 3 3 2" xfId="1356"/>
    <cellStyle name="SAPBEXstdData 3 4" xfId="1357"/>
    <cellStyle name="SAPBEXstdData 4" xfId="1358"/>
    <cellStyle name="SAPBEXstdData 4 2" xfId="1359"/>
    <cellStyle name="SAPBEXstdData 4 2 2" xfId="1360"/>
    <cellStyle name="SAPBEXstdData 4 3" xfId="1361"/>
    <cellStyle name="SAPBEXstdData 4 3 2" xfId="1362"/>
    <cellStyle name="SAPBEXstdData 4 4" xfId="1363"/>
    <cellStyle name="SAPBEXstdData 5" xfId="1364"/>
    <cellStyle name="SAPBEXstdData 5 2" xfId="1365"/>
    <cellStyle name="SAPBEXstdData 6" xfId="1366"/>
    <cellStyle name="SAPBEXstdData 7" xfId="1367"/>
    <cellStyle name="Satisfaisant" xfId="1368"/>
    <cellStyle name="Sheet Title" xfId="1369"/>
    <cellStyle name="Sortie" xfId="1370"/>
    <cellStyle name="Sortie 2" xfId="1371"/>
    <cellStyle name="Sortie 3" xfId="1372"/>
    <cellStyle name="Style 1" xfId="1373"/>
    <cellStyle name="Style 1 2" xfId="1374"/>
    <cellStyle name="Style 1_Main Allocation Sheet" xfId="1375"/>
    <cellStyle name="Style 22" xfId="1376"/>
    <cellStyle name="Style 23" xfId="1377"/>
    <cellStyle name="Style 24" xfId="1378"/>
    <cellStyle name="Style 25" xfId="1379"/>
    <cellStyle name="Style 26" xfId="1380"/>
    <cellStyle name="Style 27" xfId="1381"/>
    <cellStyle name="sub" xfId="1382"/>
    <cellStyle name="table imported" xfId="1383"/>
    <cellStyle name="table imported 2" xfId="1384"/>
    <cellStyle name="table imported 2 2" xfId="1385"/>
    <cellStyle name="table sum" xfId="1386"/>
    <cellStyle name="table sum 2" xfId="1387"/>
    <cellStyle name="table sum 2 2" xfId="1388"/>
    <cellStyle name="table values" xfId="1389"/>
    <cellStyle name="table values 2" xfId="1390"/>
    <cellStyle name="table values 2 2" xfId="1391"/>
    <cellStyle name="Text Indent A" xfId="1392"/>
    <cellStyle name="Text Indent B" xfId="1393"/>
    <cellStyle name="Text Indent B 2" xfId="1394"/>
    <cellStyle name="Text Indent C" xfId="1395"/>
    <cellStyle name="Text Indent C 2" xfId="1396"/>
    <cellStyle name="Texte explicatif" xfId="1397"/>
    <cellStyle name="Title 2" xfId="1398"/>
    <cellStyle name="Title 3" xfId="1399"/>
    <cellStyle name="Title 4" xfId="1400"/>
    <cellStyle name="Title 5" xfId="1401"/>
    <cellStyle name="Titre" xfId="1402"/>
    <cellStyle name="Titre 1" xfId="1403"/>
    <cellStyle name="Titre 1 2" xfId="1404"/>
    <cellStyle name="Titre 2" xfId="1405"/>
    <cellStyle name="Titre 2 2" xfId="1406"/>
    <cellStyle name="Titre 3" xfId="1407"/>
    <cellStyle name="Titre 4" xfId="1408"/>
    <cellStyle name="Total 2" xfId="1409"/>
    <cellStyle name="Total 2 2" xfId="1410"/>
    <cellStyle name="Total 2 2 2" xfId="1411"/>
    <cellStyle name="Total 2 2 2 2" xfId="1412"/>
    <cellStyle name="Total 2 2 2 3" xfId="1413"/>
    <cellStyle name="Total 2 2 3" xfId="1414"/>
    <cellStyle name="Total 2 2 3 2" xfId="1415"/>
    <cellStyle name="Total 2 2 4" xfId="1416"/>
    <cellStyle name="Total 2 2 4 2" xfId="1417"/>
    <cellStyle name="Total 2 2 4 3" xfId="1418"/>
    <cellStyle name="Total 2 2 5" xfId="1419"/>
    <cellStyle name="Total 2 3" xfId="1420"/>
    <cellStyle name="Total 2 3 2" xfId="1421"/>
    <cellStyle name="Total 2 3 2 2" xfId="1422"/>
    <cellStyle name="Total 2 3 3" xfId="1423"/>
    <cellStyle name="Total 2 3 3 2" xfId="1424"/>
    <cellStyle name="Total 2 3 4" xfId="1425"/>
    <cellStyle name="Total 2 4" xfId="1426"/>
    <cellStyle name="Total 2 4 2" xfId="1427"/>
    <cellStyle name="Total 2 4 2 2" xfId="1428"/>
    <cellStyle name="Total 2 4 3" xfId="1429"/>
    <cellStyle name="Total 2 4 3 2" xfId="1430"/>
    <cellStyle name="Total 2 4 4" xfId="1431"/>
    <cellStyle name="Total 2 5" xfId="1432"/>
    <cellStyle name="Total 2 5 2" xfId="1433"/>
    <cellStyle name="Total 2 6" xfId="1434"/>
    <cellStyle name="Total 2 7" xfId="1435"/>
    <cellStyle name="Total 3" xfId="1436"/>
    <cellStyle name="Total 3 2" xfId="1437"/>
    <cellStyle name="Total 3 2 2" xfId="1438"/>
    <cellStyle name="Total 3 2 2 2" xfId="1439"/>
    <cellStyle name="Total 3 2 3" xfId="1440"/>
    <cellStyle name="Total 3 2 3 2" xfId="1441"/>
    <cellStyle name="Total 3 2 4" xfId="1442"/>
    <cellStyle name="Total 3 3" xfId="1443"/>
    <cellStyle name="Total 3 3 2" xfId="1444"/>
    <cellStyle name="Total 3 3 2 2" xfId="1445"/>
    <cellStyle name="Total 3 3 3" xfId="1446"/>
    <cellStyle name="Total 3 3 3 2" xfId="1447"/>
    <cellStyle name="Total 3 3 4" xfId="1448"/>
    <cellStyle name="Total 3 4" xfId="1449"/>
    <cellStyle name="Total 3 4 2" xfId="1450"/>
    <cellStyle name="Total 3 4 2 2" xfId="1451"/>
    <cellStyle name="Total 3 4 3" xfId="1452"/>
    <cellStyle name="Total 3 4 3 2" xfId="1453"/>
    <cellStyle name="Total 3 4 4" xfId="1454"/>
    <cellStyle name="Total 3 5" xfId="1455"/>
    <cellStyle name="Total 3 5 2" xfId="1456"/>
    <cellStyle name="Total 3 6" xfId="1457"/>
    <cellStyle name="Total 4" xfId="1458"/>
    <cellStyle name="Total 4 2" xfId="1459"/>
    <cellStyle name="Total 4 2 2" xfId="1460"/>
    <cellStyle name="Total 4 2 2 2" xfId="1461"/>
    <cellStyle name="Total 4 2 3" xfId="1462"/>
    <cellStyle name="Total 4 2 3 2" xfId="1463"/>
    <cellStyle name="Total 4 2 4" xfId="1464"/>
    <cellStyle name="Total 4 3" xfId="1465"/>
    <cellStyle name="Total 4 3 2" xfId="1466"/>
    <cellStyle name="Total 4 3 2 2" xfId="1467"/>
    <cellStyle name="Total 4 3 3" xfId="1468"/>
    <cellStyle name="Total 4 3 3 2" xfId="1469"/>
    <cellStyle name="Total 4 3 4" xfId="1470"/>
    <cellStyle name="Total 4 4" xfId="1471"/>
    <cellStyle name="Total 4 4 2" xfId="1472"/>
    <cellStyle name="Total 4 4 2 2" xfId="1473"/>
    <cellStyle name="Total 4 4 3" xfId="1474"/>
    <cellStyle name="Total 4 4 3 2" xfId="1475"/>
    <cellStyle name="Total 4 4 4" xfId="1476"/>
    <cellStyle name="Total 4 5" xfId="1477"/>
    <cellStyle name="Total 4 5 2" xfId="1478"/>
    <cellStyle name="Total 4 6" xfId="1479"/>
    <cellStyle name="Total 5" xfId="1480"/>
    <cellStyle name="Total 5 2" xfId="1481"/>
    <cellStyle name="Total 5 2 2" xfId="1482"/>
    <cellStyle name="Total 5 3" xfId="1483"/>
    <cellStyle name="Total 5 3 2" xfId="1484"/>
    <cellStyle name="Total 5 4" xfId="1485"/>
    <cellStyle name="Total 6" xfId="1486"/>
    <cellStyle name="Total 6 2" xfId="1487"/>
    <cellStyle name="Total 6 2 2" xfId="1488"/>
    <cellStyle name="Total 6 3" xfId="1489"/>
    <cellStyle name="Total 6 3 2" xfId="1490"/>
    <cellStyle name="Total 6 4" xfId="1491"/>
    <cellStyle name="Total 7" xfId="1492"/>
    <cellStyle name="Total 7 2" xfId="1493"/>
    <cellStyle name="Total 7 2 2" xfId="1494"/>
    <cellStyle name="Total 7 3" xfId="1495"/>
    <cellStyle name="Total 7 3 2" xfId="1496"/>
    <cellStyle name="Total 7 4" xfId="1497"/>
    <cellStyle name="Total 8" xfId="1498"/>
    <cellStyle name="Total 8 2" xfId="1499"/>
    <cellStyle name="TotalStyleCurrency" xfId="1500"/>
    <cellStyle name="TotalStyleText" xfId="1501"/>
    <cellStyle name="u5shares" xfId="1502"/>
    <cellStyle name="Variable assumptions" xfId="1503"/>
    <cellStyle name="Vérification" xfId="1504"/>
    <cellStyle name="Vérification 2" xfId="1505"/>
    <cellStyle name="Warning Text 2" xfId="1506"/>
    <cellStyle name="Warning Text 2 2" xfId="1507"/>
    <cellStyle name="Warning Text 3" xfId="1508"/>
    <cellStyle name="Warning Text 4" xfId="1509"/>
    <cellStyle name="Warning Text 5" xfId="1510"/>
  </cellStyles>
  <dxfs count="4">
    <dxf>
      <fill>
        <patternFill>
          <bgColor rgb="FFFF0000"/>
        </patternFill>
      </fill>
    </dxf>
    <dxf>
      <font>
        <color rgb="FF9C0006"/>
      </font>
      <fill>
        <patternFill>
          <bgColor rgb="FFFFC7CE"/>
        </patternFill>
      </fill>
    </dxf>
    <dxf>
      <font>
        <b/>
        <i val="0"/>
        <color rgb="FFFF0000"/>
      </fon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76" Type="http://schemas.openxmlformats.org/officeDocument/2006/relationships/theme" Target="theme/theme1.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externalLink" Target="externalLinks/externalLink68.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55.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styles" Target="styles.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44</xdr:col>
      <xdr:colOff>0</xdr:colOff>
      <xdr:row>4</xdr:row>
      <xdr:rowOff>0</xdr:rowOff>
    </xdr:from>
    <xdr:to>
      <xdr:col>45</xdr:col>
      <xdr:colOff>438150</xdr:colOff>
      <xdr:row>4</xdr:row>
      <xdr:rowOff>533400</xdr:rowOff>
    </xdr:to>
    <xdr:sp macro="" textlink="">
      <xdr:nvSpPr>
        <xdr:cNvPr id="2" name="Rounded Rectangle 1">
          <a:hlinkClick xmlns:r="http://schemas.openxmlformats.org/officeDocument/2006/relationships" r:id="rId1"/>
        </xdr:cNvPr>
        <xdr:cNvSpPr/>
      </xdr:nvSpPr>
      <xdr:spPr>
        <a:xfrm>
          <a:off x="4467225" y="647700"/>
          <a:ext cx="0" cy="533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2800" b="1" cap="none" spc="0" baseline="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hools%20accountancy\Bank%20Account%20Funding\2008-09\Option%20D\Funding%20Option%20D%202008-09%20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chool%20Funding/Cycle%205A-2013-14/EFA%20returns/Gold%20Jan%202013%20EFA%20return/Working%20documents/Copy%20of%20LA_302_Jan13_Additional_Data_FINALv4%20+%20Notional%20SE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hool%20Funding\Cycle%205A-2013-14\EFA%20returns\Gold%20Jan%202013%20EFA%20return\Working%20documents\Copy%20of%20LA_302_Jan13_Additional_Data_FINALv4%20+%20Notional%20SE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carol.beckman/Local%20Settings/Temp/wz38ef/OReport%2010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carol.beckman\Local%20Settings\Temp\wz38ef\OReport%2010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EN/SENAM/Zahid%20Aftab/Chris%20Aston/All%20ARP's%20&amp;%20Special%20schools%20Oct%202013/term2-spring%202014/School%20returns/SEN13_Barnet%20Blank.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EN\SENAM\Zahid%20Aftab\Chris%20Aston\All%20ARP's%20&amp;%20Special%20schools%20Oct%202013\term2-spring%202014\School%20returns\SEN13_Barnet%20Blan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chool%20Funding/Cycle%207%20-%202015-16/DSG%20&amp;%20Schools%20Budget%2015-16/Original%201.5%20TRAN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cinzana.khan\AppData\Local\Temp\Temp1_JuneReport97%20V3.0%20@%2022Jun%2015%20-%20Ready%20for%20web%20(3).zip\JuneReport97%20V3.0%20@%2022Jun%2015%20-%20Ready%20for%20we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IFLADiv\Capital\Condition\RB%20Level%20Allocations%20Model\20150112%20Maintenance%20Options%20Model%20v3.6%20(revised%20budget)%20CSOP.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chool%20Funding/Cycle%206A-2014-15/SeptemberAdjustments/SReport@15Jul14%2012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chool%20Funding/Cycle%208%20-%202016-17%20RESTORED/Provisionals/APT/2016.17%20Live%20APT/201617_P2_APT_302_Barnet%2019.10.15%20Option%2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TRB/STRB98/TABLES/TABLE21/TABLE21/VACANC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TRB\STRB98\TABLES\TABLE21\TABLE21\VACANCY.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hool%20Funding\Cycle%206A-2014-15\DSG%20&amp;%20Schools%20Budget\Schools%20Budget%202014-15%20@%2013%20Mar%201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ycle2B-2009-10/EOY/Standards%20Funds/SF0910%20EOY%20@%2015%20Ma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Cycle2B-2009-10\EOY\Standards%20Funds\SF0910%20EOY%20@%2015%20Ma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SHAREDACCY\Budget%20and%20Forward%20Plan%202011-12\Budget%20Book\Service%20Forward%20Plans%202011-12b(formatted).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chool%20Funding/Cycle%206A-2014-15/APT%202014-15/Jan2014%20APT/201415_APT_302_Barne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School%20Funding/Cycle%207%20-%202015-16/Originals/Gold/OReport97%20V1.5%20@%202Mar153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Schools%20Services/Fair%20Funding/Children%20in%20Need/Children%20in%20Need%200910/Funding%20Sheets/Children%20in%20Need%20funding%20@%2013%20Oc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Schools%20Services\Fair%20Funding\Children%20in%20Need\Children%20in%20Need%200910\Funding%20Sheets\Children%20in%20Need%20funding%20@%2013%20Oc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chool%20Funding/Cycle%207%20-%202015-16/APT%202015-16/Jan%202015%20APT/201516_01_APT_302_Barnet_v2%20WI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AR/2002/SWGE/SWGE2002_final_03-12-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AR\2002\SWGE\SWGE2002_final_03-12-0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AR/2002/SWGE/SWGE_DAR_27_02_02ab.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AR\2002\SWGE\SWGE_DAR_27_02_02a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arsan03\lid\Recurrent%20Funding\Recurrent%202004-05\Passporting\Passporting%20Calulation%20Spreadsheet\Passporting0405_baselineFINAL2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School%20Funding/Cycle%207%20-%202015-16/APT%202015-16/Jan%202015%20APT/201516_01_APT_302_Barnet_20.1.1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School%20Funding/Cycle%207%20-%202015-16/DSG%20Allocations/DSG_2015-16_allocations_spreadsheet_updated_July_201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AR/2002/Transformation%20Model/Transformation_Model_16_08_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AR\2002\Transformation%20Model\Transformation_Model_16_08_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SEN/SENAM/Budget%20Monitoring/Financial%20Year%202012-13/Monthly%20Monitoring%20Figures%202012-13/Month%206/1.%20Placements/SEN%20Placements%20&amp;%20Provisions%20Budget%202012-13%20(Mth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chool%20Funding\Cycle%206A-2014-15\APT%202014-15\Jan2014%20APT\201415_APT_302_Barne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SEN\SENAM\Budget%20Monitoring\Financial%20Year%202012-13\Monthly%20Monitoring%20Figures%202012-13\Month%206\1.%20Placements\SEN%20Placements%20&amp;%20Provisions%20Budget%202012-13%20(Mth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School%20Funding/Cycle%205A-2013-14/High%20Needs/302_HNPPlaceDataChecking%20-%20submissio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chool%20Funding\Cycle%205A-2013-14\High%20Needs\302_HNPPlaceDataChecking%20-%20submissio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Cycle1AFinal\BS06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School%20Funding/Cycle%205A-2013-14/Baseline%20data/302_Baselines_Oct12%20(Revised)%20(2)@5Dec1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School%20Funding\Cycle%205A-2013-14\Baseline%20data\302_Baselines_Oct12%20(Revised)%20(2)@5Dec1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chools%20Services/Fair%20Funding/Cycle3A-2011-12/Provisionals/EReport1011%20@14FEB143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Schools%20Services\Fair%20Funding\Cycle3A-2011-12\Provisionals\EReport1011%20@14FEB143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chool%20Funding/Cycle%207%20-%202015-16/APT%202015-16/WIP%20201516_10_APT_302_Barnet_v2%20@%2001.09.1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School%20Funding/Cycle%205A-2013-14/DSG%20and%20Schools%20Budget/Dedicated%20Schools%20Grant%202013-14%20reconcili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chool%20Funding/Cycle%208%20-%202016-17%20RESTORED/Provisionals/DSG%20and%20Schools%20Budget%202016-17/Version%203%20workings/Budget%20Preparation%20V3%202016-17@20Oct15%20CB.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School%20Funding\Cycle%205A-2013-14\DSG%20and%20Schools%20Budget\Dedicated%20Schools%20Grant%202013-14%20reconciliations.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School%20Funding/Cycle%206A-2014-15/BudgetMonitoring/SEN/SEN%20Placements%201415%20Mth%2005%20LJB.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School%20Funding\Cycle%205A-2013-14\SummerAdjustments\Exclusions-%20Copy%20of%20For%20Carols%20Sept%2013%20Adj.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School%20Funding\Cycle%206A-2014-15\DecemberAdjustments\Gold\DReport%20@23%20Dec14.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School%20Funding/Cycle%208%20-%202016-17%20RESTORED/Provisionals/DSG%20and%20Schools%20Budget%202016-17/Version%203%20workings/Pupil%20Growth.xlsm"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Cycle2B-2009-10/Original/Standards%20Funds/SSG%202008-11%20-%20SSG%20LA%20calculator%20@%203%20Ma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Cycle2B-2009-10\Original\Standards%20Funds\SSG%202008-11%20-%20SSG%20LA%20calculator%20@%203%20Mar.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School%20Funding/Cycle%205A-2013-14/Modelling/Formula%20Funding%20Review/Modelling%20for%2013-14/Scenario%204%20-%20FSM.LUMP.EAL.MOB%20CAPPED%2024.9.1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School%20Funding\Cycle%205A-2013-14\Modelling\Formula%20Funding%20Review\Modelling%20for%2013-14\Scenario%204%20-%20FSM.LUMP.EAL.MOB%20CAPPED%2024.9.1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FEE-LON-072\USERS\SSAs-EFS\2003-04\Final%20SSAs\Final%20model\model_HTv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chool%20Funding/Cycle%205A-2013-14/DSG%20Cost%20centres/DSG%20Cost%20centres%20@%203%20July%2013.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Accountancy/Education%20Accountancy/S52/S251%202010-11%20Budget/Working%20Papers/SAP%20Download%20at%2024.02.201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lbb2prnv1\Accountancy\Education%20Accountancy\S52\S251%202010-11%20Budget\Working%20Papers\SAP%20Download%20at%2024.02.201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S52%20budget%202003-04/2003%20Comparative%20Tables/Reserve%20Power/ReservePowersLEASpreadsheets/January%20Model/ResPowerLEASheetsv0.12_180103_withWholeTable.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S52%20budget%202003-04\2003%20Comparative%20Tables\Reserve%20Power\ReservePowersLEASpreadsheets\January%20Model\ResPowerLEASheetsv0.12_180103_withWholeTable.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Users\rwilliamson1\AppData\Local\Microsoft\Windows\Temporary%20Internet%20Files\Content.Outlook\COR5P5K2\Capital%20Allocations%20DFC%202014-15%20Macro%20v1.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Schools%20Services/Fair%20Funding/Cycle3A-2011-12/Provisionals/PTfunding%201112@17Feb100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Schools%20Services\Fair%20Funding\Cycle3A-2011-12\Provisionals\PTfunding%201112@17Feb100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School%20Funding/Cycle%207%20-%202015-16/DSG%20&amp;%20Schools%20Budget%2015-16/Budget%20Preparation%202015-16%20Version%209@29Mar15.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Schools%20accountancy/Excluded%20Pupils/2010-11/Excluded%20Pupil%20Detail%202010%20-1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Schools%20accountancy\Excluded%20Pupils\2010-11\Excluded%20Pupil%20Detail%202010%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chool%20Funding\Cycle%205A-2013-14\DSG%20Cost%20centres\DSG%20Cost%20centres%20@%203%20July%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ccountancy/Childrens%20and%20Adults/S251/S251%202011-12%20Budget/Working%20Papers/Sap%20download%20@%2010.03.20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bb2prnv1\Accountancy\Childrens%20and%20Adults\S251\S251%202011-12%20Budget\Working%20Papers\Sap%20download%20@%2010.03.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all Schs Funding"/>
      <sheetName val="Funding Statements"/>
      <sheetName val="OPT D 2008-9"/>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over"/>
      <sheetName val="B) 12-13 Baselines"/>
      <sheetName val="C) Factors"/>
      <sheetName val="D) New ISB"/>
      <sheetName val="E) Local Factors"/>
      <sheetName val="F) New Delegation Control"/>
      <sheetName val="G) De Delegation"/>
      <sheetName val="Look Up"/>
      <sheetName val="H) Commentary"/>
      <sheetName val="I) Proforma"/>
      <sheetName val="New delegation by school"/>
      <sheetName val="ISB summary by school"/>
      <sheetName val="Adjusted 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over"/>
      <sheetName val="B) 12-13 Baselines"/>
      <sheetName val="C) Factors"/>
      <sheetName val="D) New ISB"/>
      <sheetName val="E) Local Factors"/>
      <sheetName val="F) New Delegation Control"/>
      <sheetName val="G) De Delegation"/>
      <sheetName val="Look Up"/>
      <sheetName val="H) Commentary"/>
      <sheetName val="I) Proforma"/>
      <sheetName val="New delegation by school"/>
      <sheetName val="ISB summary by school"/>
      <sheetName val="Adjusted 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ORGS1011 (2)"/>
      <sheetName val="Report"/>
      <sheetName val="News"/>
      <sheetName val="transaction data 0910"/>
      <sheetName val="All Schools"/>
      <sheetName val="Pupils"/>
      <sheetName val="AEN Report"/>
      <sheetName val="Special"/>
      <sheetName val="Resource Provision"/>
      <sheetName val="sftrans1011"/>
      <sheetName val="mfg"/>
      <sheetName val="MFGreport"/>
      <sheetName val="ProvAlloc1011"/>
      <sheetName val="EMAG"/>
      <sheetName val="pivot"/>
      <sheetName val="sf trans 0910"/>
      <sheetName val="REORGS1011"/>
      <sheetName val="transaction data 1011"/>
      <sheetName val="rates"/>
      <sheetName val="data"/>
      <sheetName val="rpsen"/>
      <sheetName val="specialsen"/>
      <sheetName val="AEN"/>
      <sheetName val="Primary aen"/>
      <sheetName val="Census Jan 09"/>
      <sheetName val="Pupils 2010"/>
      <sheetName val="Pupil data"/>
      <sheetName val="SFOalloc0910"/>
    </sheetNames>
    <sheetDataSet>
      <sheetData sheetId="0" refreshError="1"/>
      <sheetData sheetId="1" refreshError="1">
        <row r="8">
          <cell r="L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ORGS1011 (2)"/>
      <sheetName val="Report"/>
      <sheetName val="News"/>
      <sheetName val="transaction data 0910"/>
      <sheetName val="All Schools"/>
      <sheetName val="Pupils"/>
      <sheetName val="AEN Report"/>
      <sheetName val="Special"/>
      <sheetName val="Resource Provision"/>
      <sheetName val="sftrans1011"/>
      <sheetName val="mfg"/>
      <sheetName val="MFGreport"/>
      <sheetName val="ProvAlloc1011"/>
      <sheetName val="EMAG"/>
      <sheetName val="pivot"/>
      <sheetName val="sf trans 0910"/>
      <sheetName val="REORGS1011"/>
      <sheetName val="transaction data 1011"/>
      <sheetName val="rates"/>
      <sheetName val="data"/>
      <sheetName val="rpsen"/>
      <sheetName val="specialsen"/>
      <sheetName val="AEN"/>
      <sheetName val="Primary aen"/>
      <sheetName val="Census Jan 09"/>
      <sheetName val="Pupils 2010"/>
      <sheetName val="Pupil data"/>
      <sheetName val="SFOalloc0910"/>
    </sheetNames>
    <sheetDataSet>
      <sheetData sheetId="0" refreshError="1"/>
      <sheetData sheetId="1" refreshError="1">
        <row r="8">
          <cell r="L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Overview"/>
      <sheetName val="Guidance"/>
      <sheetName val="Classifications"/>
      <sheetName val="A"/>
      <sheetName val="B1"/>
      <sheetName val="B2"/>
      <sheetName val="Submit"/>
      <sheetName val="Members"/>
      <sheetName val="data"/>
    </sheetNames>
    <sheetDataSet>
      <sheetData sheetId="0" refreshError="1"/>
      <sheetData sheetId="1" refreshError="1"/>
      <sheetData sheetId="2" refreshError="1"/>
      <sheetData sheetId="3" refreshError="1">
        <row r="19">
          <cell r="O19" t="str">
            <v>..</v>
          </cell>
        </row>
        <row r="20">
          <cell r="O20" t="str">
            <v>..</v>
          </cell>
        </row>
        <row r="21">
          <cell r="O21" t="str">
            <v>..</v>
          </cell>
        </row>
        <row r="22">
          <cell r="O22" t="str">
            <v>..</v>
          </cell>
        </row>
        <row r="30">
          <cell r="O30" t="str">
            <v>..</v>
          </cell>
        </row>
        <row r="35">
          <cell r="O35" t="str">
            <v>..</v>
          </cell>
        </row>
        <row r="36">
          <cell r="O36" t="str">
            <v>..</v>
          </cell>
        </row>
        <row r="37">
          <cell r="O37" t="str">
            <v>..</v>
          </cell>
        </row>
        <row r="38">
          <cell r="O38" t="str">
            <v>..</v>
          </cell>
        </row>
      </sheetData>
      <sheetData sheetId="4" refreshError="1"/>
      <sheetData sheetId="5" refreshError="1"/>
      <sheetData sheetId="6" refreshError="1"/>
      <sheetData sheetId="7" refreshError="1">
        <row r="18">
          <cell r="F18" t="str">
            <v>Barnet</v>
          </cell>
        </row>
        <row r="39">
          <cell r="D39" t="str">
            <v>{ Select }</v>
          </cell>
        </row>
        <row r="40">
          <cell r="D40">
            <v>0</v>
          </cell>
        </row>
        <row r="41">
          <cell r="D41">
            <v>1</v>
          </cell>
        </row>
        <row r="42">
          <cell r="D42">
            <v>2</v>
          </cell>
        </row>
        <row r="43">
          <cell r="D43">
            <v>3</v>
          </cell>
        </row>
        <row r="44">
          <cell r="D44">
            <v>4</v>
          </cell>
        </row>
        <row r="45">
          <cell r="D45">
            <v>5</v>
          </cell>
        </row>
        <row r="46">
          <cell r="D46">
            <v>6</v>
          </cell>
        </row>
        <row r="47">
          <cell r="D47">
            <v>7</v>
          </cell>
        </row>
        <row r="50">
          <cell r="D50" t="str">
            <v>{ Select }</v>
          </cell>
        </row>
        <row r="51">
          <cell r="D51">
            <v>38</v>
          </cell>
        </row>
        <row r="52">
          <cell r="D52">
            <v>52</v>
          </cell>
        </row>
        <row r="53">
          <cell r="D53" t="str">
            <v>Other (Overwrite)</v>
          </cell>
        </row>
        <row r="56">
          <cell r="D56" t="str">
            <v>{ Select }</v>
          </cell>
        </row>
        <row r="57">
          <cell r="D57" t="str">
            <v>SpLD</v>
          </cell>
        </row>
        <row r="58">
          <cell r="D58" t="str">
            <v>MLD</v>
          </cell>
        </row>
        <row r="59">
          <cell r="D59" t="str">
            <v>SLD</v>
          </cell>
        </row>
        <row r="60">
          <cell r="D60" t="str">
            <v>PMLD</v>
          </cell>
        </row>
        <row r="61">
          <cell r="D61" t="str">
            <v>BESD</v>
          </cell>
        </row>
        <row r="62">
          <cell r="D62" t="str">
            <v>SLCN</v>
          </cell>
        </row>
        <row r="63">
          <cell r="D63" t="str">
            <v>ASD</v>
          </cell>
        </row>
        <row r="64">
          <cell r="D64" t="str">
            <v>VI</v>
          </cell>
        </row>
        <row r="65">
          <cell r="D65" t="str">
            <v>HI</v>
          </cell>
        </row>
        <row r="66">
          <cell r="D66" t="str">
            <v>MSI</v>
          </cell>
        </row>
        <row r="67">
          <cell r="D67" t="str">
            <v>PD</v>
          </cell>
        </row>
        <row r="68">
          <cell r="D68" t="str">
            <v>Other</v>
          </cell>
        </row>
        <row r="69">
          <cell r="D69" t="str">
            <v>Unknown</v>
          </cell>
        </row>
        <row r="72">
          <cell r="D72" t="str">
            <v>{ Select }</v>
          </cell>
        </row>
        <row r="73">
          <cell r="D73" t="str">
            <v>Male</v>
          </cell>
        </row>
        <row r="74">
          <cell r="D74" t="str">
            <v>Female</v>
          </cell>
        </row>
      </sheetData>
      <sheetData sheetId="8" refreshError="1"/>
      <sheetData sheetId="9" refreshError="1">
        <row r="2">
          <cell r="B2">
            <v>2013</v>
          </cell>
        </row>
        <row r="3">
          <cell r="B3" t="str">
            <v>11th October</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Overview"/>
      <sheetName val="Guidance"/>
      <sheetName val="Classifications"/>
      <sheetName val="A"/>
      <sheetName val="B1"/>
      <sheetName val="B2"/>
      <sheetName val="Submit"/>
      <sheetName val="Members"/>
      <sheetName val="data"/>
    </sheetNames>
    <sheetDataSet>
      <sheetData sheetId="0" refreshError="1"/>
      <sheetData sheetId="1" refreshError="1"/>
      <sheetData sheetId="2" refreshError="1"/>
      <sheetData sheetId="3" refreshError="1">
        <row r="19">
          <cell r="O19" t="str">
            <v>..</v>
          </cell>
        </row>
        <row r="20">
          <cell r="O20" t="str">
            <v>..</v>
          </cell>
        </row>
        <row r="21">
          <cell r="O21" t="str">
            <v>..</v>
          </cell>
        </row>
        <row r="22">
          <cell r="O22" t="str">
            <v>..</v>
          </cell>
        </row>
        <row r="30">
          <cell r="O30" t="str">
            <v>..</v>
          </cell>
        </row>
        <row r="35">
          <cell r="O35" t="str">
            <v>..</v>
          </cell>
        </row>
        <row r="36">
          <cell r="O36" t="str">
            <v>..</v>
          </cell>
        </row>
        <row r="37">
          <cell r="O37" t="str">
            <v>..</v>
          </cell>
        </row>
        <row r="38">
          <cell r="O38" t="str">
            <v>..</v>
          </cell>
        </row>
      </sheetData>
      <sheetData sheetId="4" refreshError="1"/>
      <sheetData sheetId="5" refreshError="1"/>
      <sheetData sheetId="6" refreshError="1"/>
      <sheetData sheetId="7" refreshError="1">
        <row r="18">
          <cell r="F18" t="str">
            <v>Barnet</v>
          </cell>
        </row>
        <row r="39">
          <cell r="D39" t="str">
            <v>{ Select }</v>
          </cell>
        </row>
        <row r="40">
          <cell r="D40">
            <v>0</v>
          </cell>
        </row>
        <row r="41">
          <cell r="D41">
            <v>1</v>
          </cell>
        </row>
        <row r="42">
          <cell r="D42">
            <v>2</v>
          </cell>
        </row>
        <row r="43">
          <cell r="D43">
            <v>3</v>
          </cell>
        </row>
        <row r="44">
          <cell r="D44">
            <v>4</v>
          </cell>
        </row>
        <row r="45">
          <cell r="D45">
            <v>5</v>
          </cell>
        </row>
        <row r="46">
          <cell r="D46">
            <v>6</v>
          </cell>
        </row>
        <row r="47">
          <cell r="D47">
            <v>7</v>
          </cell>
        </row>
        <row r="50">
          <cell r="D50" t="str">
            <v>{ Select }</v>
          </cell>
        </row>
        <row r="51">
          <cell r="D51">
            <v>38</v>
          </cell>
        </row>
        <row r="52">
          <cell r="D52">
            <v>52</v>
          </cell>
        </row>
        <row r="53">
          <cell r="D53" t="str">
            <v>Other (Overwrite)</v>
          </cell>
        </row>
        <row r="56">
          <cell r="D56" t="str">
            <v>{ Select }</v>
          </cell>
        </row>
        <row r="57">
          <cell r="D57" t="str">
            <v>SpLD</v>
          </cell>
        </row>
        <row r="58">
          <cell r="D58" t="str">
            <v>MLD</v>
          </cell>
        </row>
        <row r="59">
          <cell r="D59" t="str">
            <v>SLD</v>
          </cell>
        </row>
        <row r="60">
          <cell r="D60" t="str">
            <v>PMLD</v>
          </cell>
        </row>
        <row r="61">
          <cell r="D61" t="str">
            <v>BESD</v>
          </cell>
        </row>
        <row r="62">
          <cell r="D62" t="str">
            <v>SLCN</v>
          </cell>
        </row>
        <row r="63">
          <cell r="D63" t="str">
            <v>ASD</v>
          </cell>
        </row>
        <row r="64">
          <cell r="D64" t="str">
            <v>VI</v>
          </cell>
        </row>
        <row r="65">
          <cell r="D65" t="str">
            <v>HI</v>
          </cell>
        </row>
        <row r="66">
          <cell r="D66" t="str">
            <v>MSI</v>
          </cell>
        </row>
        <row r="67">
          <cell r="D67" t="str">
            <v>PD</v>
          </cell>
        </row>
        <row r="68">
          <cell r="D68" t="str">
            <v>Other</v>
          </cell>
        </row>
        <row r="69">
          <cell r="D69" t="str">
            <v>Unknown</v>
          </cell>
        </row>
        <row r="72">
          <cell r="D72" t="str">
            <v>{ Select }</v>
          </cell>
        </row>
        <row r="73">
          <cell r="D73" t="str">
            <v>Male</v>
          </cell>
        </row>
        <row r="74">
          <cell r="D74" t="str">
            <v>Female</v>
          </cell>
        </row>
      </sheetData>
      <sheetData sheetId="8" refreshError="1"/>
      <sheetData sheetId="9" refreshError="1">
        <row r="2">
          <cell r="B2">
            <v>2013</v>
          </cell>
        </row>
        <row r="3">
          <cell r="B3" t="str">
            <v>11th October</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TRANS"/>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News"/>
      <sheetName val="Payments"/>
      <sheetName val="CFR"/>
      <sheetName val="Pupils"/>
      <sheetName val="BudgetShare"/>
      <sheetName val="HighNeeds"/>
      <sheetName val="Top-ups"/>
      <sheetName val="HNRates"/>
      <sheetName val="PupilPremium"/>
      <sheetName val="EarlyYears"/>
      <sheetName val="Grants"/>
      <sheetName val="SixthForm"/>
      <sheetName val="Growth"/>
      <sheetName val="MFG"/>
      <sheetName val="NotionalSEN"/>
      <sheetName val="Compare"/>
      <sheetName val="BarnetReport"/>
      <sheetName val="TRANSeoy15"/>
      <sheetName val="NicoleMay"/>
      <sheetName val="NicoleAll"/>
      <sheetName val="BudMon"/>
      <sheetName val="NicoleAprilBCD"/>
      <sheetName val="NicoleMayBCD"/>
      <sheetName val="TRANS"/>
      <sheetName val="EYData"/>
      <sheetName val="NEWISB"/>
      <sheetName val="Rates"/>
      <sheetName val="Schools"/>
      <sheetName val="1415Funding"/>
      <sheetName val="OCT14Census"/>
      <sheetName val="Schooldata"/>
      <sheetName val="HNPlaces"/>
      <sheetName val="HNPUPILS"/>
      <sheetName val="PRUCENSUS"/>
      <sheetName val="BulgeProt"/>
      <sheetName val="CostCentres"/>
      <sheetName val="POST16Allocs"/>
      <sheetName val="UIFSM"/>
      <sheetName val="UIFSMdata"/>
      <sheetName val="NNDRfromR&amp;B"/>
      <sheetName val="Autopay1"/>
      <sheetName val="Autopay2"/>
      <sheetName val="Autopay3"/>
      <sheetName val="Autopay4"/>
      <sheetName val="Autopivot"/>
      <sheetName val="DFCfinal"/>
      <sheetName val="SummerLAC"/>
    </sheetNames>
    <sheetDataSet>
      <sheetData sheetId="0" refreshError="1"/>
      <sheetData sheetId="1" refreshError="1"/>
      <sheetData sheetId="2" refreshError="1"/>
      <sheetData sheetId="3" refreshError="1">
        <row r="14">
          <cell r="AD14" t="str">
            <v>Version 3.0</v>
          </cell>
        </row>
      </sheetData>
      <sheetData sheetId="4" refreshError="1"/>
      <sheetData sheetId="5" refreshError="1"/>
      <sheetData sheetId="6" refreshError="1"/>
      <sheetData sheetId="7" refreshError="1"/>
      <sheetData sheetId="8" refreshError="1"/>
      <sheetData sheetId="9" refreshError="1"/>
      <sheetData sheetId="10" refreshError="1">
        <row r="23">
          <cell r="T23" t="str">
            <v>Yes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Control"/>
      <sheetName val="Data"/>
      <sheetName val="MAT Tracker"/>
      <sheetName val="Old Style Allocations"/>
      <sheetName val="LAVAs adj for Modernstn&amp;Loctn"/>
      <sheetName val="PDS tech changes"/>
      <sheetName val="PSBP2 Alloc"/>
      <sheetName val="LALookUp"/>
      <sheetName val="RB Aggregator"/>
      <sheetName val="Weighting calculations"/>
      <sheetName val="DFC calculations"/>
      <sheetName val="PDS calculations"/>
      <sheetName val="RB Level calculations"/>
      <sheetName val="Dashboard"/>
      <sheetName val="RB Level Outputs"/>
      <sheetName val="Multi Dash vs 1516"/>
      <sheetName val="Multi Dash vs 1415"/>
      <sheetName val="Winners &amp; losers tables"/>
      <sheetName val="RB table"/>
      <sheetName val="2011-18 Summary"/>
      <sheetName val="2011-18 Summary (MATs)"/>
      <sheetName val="Maintenance budget"/>
      <sheetName val="CSOP Out Detailed"/>
      <sheetName val="CSOP Out Basic"/>
      <sheetName val="1) Summary"/>
      <sheetName val="2) LA &amp; VA"/>
      <sheetName val="3) MATs"/>
      <sheetName val="LA, Parly Con"/>
      <sheetName val="Parly Con LA"/>
      <sheetName val="Sheet2"/>
    </sheetNames>
    <sheetDataSet>
      <sheetData sheetId="0" refreshError="1"/>
      <sheetData sheetId="1" refreshError="1"/>
      <sheetData sheetId="2" refreshError="1">
        <row r="19">
          <cell r="G19">
            <v>1</v>
          </cell>
          <cell r="I19">
            <v>2</v>
          </cell>
        </row>
        <row r="20">
          <cell r="G20">
            <v>1.5</v>
          </cell>
          <cell r="I20">
            <v>1.5</v>
          </cell>
        </row>
        <row r="21">
          <cell r="G21">
            <v>3</v>
          </cell>
          <cell r="I21">
            <v>0</v>
          </cell>
        </row>
        <row r="22">
          <cell r="G22">
            <v>2</v>
          </cell>
          <cell r="I22">
            <v>1</v>
          </cell>
        </row>
        <row r="26">
          <cell r="I26">
            <v>8.0000000000000071E-2</v>
          </cell>
        </row>
        <row r="38">
          <cell r="D38">
            <v>5290000000</v>
          </cell>
        </row>
        <row r="40">
          <cell r="D40">
            <v>6000000</v>
          </cell>
          <cell r="F40" t="str">
            <v>Yes</v>
          </cell>
        </row>
        <row r="46">
          <cell r="D46">
            <v>202367126.30775014</v>
          </cell>
        </row>
        <row r="56">
          <cell r="D56">
            <v>129390814.87111662</v>
          </cell>
        </row>
        <row r="62">
          <cell r="D62">
            <v>4000</v>
          </cell>
        </row>
        <row r="63">
          <cell r="D63" t="str">
            <v>Phase weighted</v>
          </cell>
        </row>
        <row r="64">
          <cell r="D64" t="str">
            <v>Off</v>
          </cell>
        </row>
        <row r="67">
          <cell r="D67">
            <v>11.25</v>
          </cell>
        </row>
        <row r="70">
          <cell r="D70" t="str">
            <v>Yes</v>
          </cell>
        </row>
        <row r="79">
          <cell r="D79">
            <v>0.8</v>
          </cell>
        </row>
        <row r="80">
          <cell r="D80">
            <v>0.8</v>
          </cell>
        </row>
        <row r="81">
          <cell r="D81">
            <v>0.8</v>
          </cell>
        </row>
        <row r="85">
          <cell r="D85">
            <v>0</v>
          </cell>
        </row>
        <row r="86">
          <cell r="D86" t="str">
            <v>Phase weighted</v>
          </cell>
        </row>
        <row r="87">
          <cell r="D87" t="str">
            <v>On</v>
          </cell>
        </row>
        <row r="90">
          <cell r="D90">
            <v>115.14113960514061</v>
          </cell>
        </row>
        <row r="93">
          <cell r="D93">
            <v>0</v>
          </cell>
        </row>
        <row r="94">
          <cell r="D94">
            <v>0</v>
          </cell>
        </row>
        <row r="95">
          <cell r="D95">
            <v>1</v>
          </cell>
        </row>
        <row r="96">
          <cell r="D96">
            <v>1</v>
          </cell>
        </row>
        <row r="97">
          <cell r="D97" t="str">
            <v>Off</v>
          </cell>
        </row>
        <row r="98">
          <cell r="D98">
            <v>1</v>
          </cell>
        </row>
        <row r="99">
          <cell r="D99" t="str">
            <v>Off</v>
          </cell>
        </row>
        <row r="102">
          <cell r="D102">
            <v>400</v>
          </cell>
        </row>
        <row r="103">
          <cell r="D103" t="str">
            <v>Yes</v>
          </cell>
        </row>
        <row r="104">
          <cell r="D104" t="str">
            <v>actual</v>
          </cell>
        </row>
        <row r="105">
          <cell r="D105" t="str">
            <v>Actual</v>
          </cell>
        </row>
        <row r="111">
          <cell r="D111" t="str">
            <v>Phase weighted</v>
          </cell>
        </row>
        <row r="112">
          <cell r="D112" t="str">
            <v>On</v>
          </cell>
        </row>
        <row r="113">
          <cell r="D113" t="str">
            <v>per msq</v>
          </cell>
        </row>
        <row r="116">
          <cell r="D116">
            <v>112.55580352163608</v>
          </cell>
        </row>
        <row r="117">
          <cell r="D117">
            <v>5.8782636468217744</v>
          </cell>
        </row>
        <row r="118">
          <cell r="D118">
            <v>10</v>
          </cell>
        </row>
        <row r="119">
          <cell r="D119">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6Students"/>
      <sheetName val="Oct14Census"/>
      <sheetName val="EOY1314"/>
      <sheetName val="NewISB"/>
      <sheetName val="NotSEN"/>
      <sheetName val="Statementsrevised"/>
      <sheetName val="HNList"/>
      <sheetName val="Statements"/>
      <sheetName val="HNtop-ups"/>
      <sheetName val="HNTopUps"/>
      <sheetName val="HNPlaces"/>
      <sheetName val="UIFSM"/>
      <sheetName val="NEWS"/>
      <sheetName val="Home"/>
      <sheetName val="SchoolReport"/>
      <sheetName val="Post16"/>
      <sheetName val="Post16 Original"/>
      <sheetName val="EarlyYears"/>
      <sheetName val="MFG"/>
      <sheetName val="Pupils"/>
      <sheetName val="StmtTopUps"/>
      <sheetName val="OtherTopups"/>
      <sheetName val="StmtTopUpsOrig"/>
      <sheetName val="HighNeeds"/>
      <sheetName val="HighNeeds Orig"/>
      <sheetName val="Infant FSM"/>
      <sheetName val="NotionalSEN"/>
      <sheetName val="Payments"/>
      <sheetName val="EarlyYearstrans"/>
      <sheetName val="EYFlexDep"/>
      <sheetName val="Early Years Data"/>
      <sheetName val="AllSchools"/>
      <sheetName val="BarnetReport"/>
      <sheetName val="Opt B C D Apr-Jul 2014-15"/>
      <sheetName val="NNDR 13-14"/>
      <sheetName val="Medical"/>
      <sheetName val="Osidge"/>
      <sheetName val="DFC @ 12.06.14"/>
      <sheetName val="NNDR @ 12.06.14"/>
      <sheetName val="Post-16 Allocation 2014-15"/>
      <sheetName val="Barnet PPLAC"/>
      <sheetName val="AllHNTopups"/>
      <sheetName val="HNLines"/>
      <sheetName val="ADDPayments"/>
      <sheetName val="STMT13-14"/>
      <sheetName val="TRANS"/>
      <sheetName val="Rates"/>
      <sheetName val="Schools"/>
      <sheetName val="Autopayments"/>
      <sheetName val="Data"/>
      <sheetName val="CostCentres"/>
      <sheetName val="Colour Key, Tab Status &amp; Errors"/>
      <sheetName val="TRANSPivotadhoc"/>
      <sheetName val="Month4"/>
      <sheetName val="Month3"/>
      <sheetName val="SchAccJune"/>
      <sheetName val="Procedure"/>
      <sheetName val="Original BarnetReport "/>
      <sheetName val="Expansions"/>
      <sheetName val="EY SUMAADJ"/>
      <sheetName val="OtherTopups Original"/>
      <sheetName val="Sheet7"/>
      <sheetName val="SchAccJul"/>
      <sheetName val="OptBCDbyCC"/>
      <sheetName val="OptionsBCD"/>
      <sheetName val="ChangeLog"/>
      <sheetName val="Journals"/>
      <sheetName val="MHCH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D9" t="str">
            <v>BARNET SCHOOL FUNDING - APR 2014 - MAR 2015 - Revised September 2014</v>
          </cell>
        </row>
        <row r="11">
          <cell r="H11">
            <v>41912</v>
          </cell>
        </row>
        <row r="15">
          <cell r="F15" t="str">
            <v>Edgware Primary</v>
          </cell>
        </row>
        <row r="18">
          <cell r="E18" t="str">
            <v>3022023a</v>
          </cell>
        </row>
      </sheetData>
      <sheetData sheetId="14"/>
      <sheetData sheetId="15"/>
      <sheetData sheetId="16"/>
      <sheetData sheetId="17"/>
      <sheetData sheetId="18"/>
      <sheetData sheetId="19"/>
      <sheetData sheetId="20"/>
      <sheetData sheetId="21"/>
      <sheetData sheetId="22"/>
      <sheetData sheetId="23"/>
      <sheetData sheetId="24">
        <row r="15">
          <cell r="A15">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5-16 submitted baselines"/>
      <sheetName val="15-16 submitted HN places"/>
      <sheetName val="Inputs &amp; Adjustments"/>
      <sheetName val="Local Factors"/>
      <sheetName val="Adjusted Factors"/>
      <sheetName val="15-16 final baselines"/>
      <sheetName val="Commentary"/>
      <sheetName val="Proforma"/>
      <sheetName val="De Delegation"/>
      <sheetName val="New ISB"/>
      <sheetName val="School level SB"/>
      <sheetName val="Recoupment"/>
      <sheetName val="Validation sheet"/>
      <sheetName val="NNDR @ 10.8.15"/>
      <sheetName val="SplitSite @ 10.8.15"/>
      <sheetName val="201617_P2_APT_302_Barnet 19.10"/>
    </sheetNames>
    <sheetDataSet>
      <sheetData sheetId="0"/>
      <sheetData sheetId="1"/>
      <sheetData sheetId="2"/>
      <sheetData sheetId="3"/>
      <sheetData sheetId="4"/>
      <sheetData sheetId="5"/>
      <sheetData sheetId="6">
        <row r="3">
          <cell r="AC3" t="str">
            <v>Additional lump sum for schools amalgamated during FY15-16</v>
          </cell>
        </row>
        <row r="5">
          <cell r="AB5">
            <v>0</v>
          </cell>
        </row>
      </sheetData>
      <sheetData sheetId="7"/>
      <sheetData sheetId="8"/>
      <sheetData sheetId="9"/>
      <sheetData sheetId="10"/>
      <sheetData sheetId="11"/>
      <sheetData sheetId="12">
        <row r="5">
          <cell r="B5" t="str">
            <v>Total</v>
          </cell>
        </row>
      </sheetData>
      <sheetData sheetId="13"/>
      <sheetData sheetId="14"/>
      <sheetData sheetId="15"/>
      <sheetData sheetId="16"/>
      <sheetData sheetId="17"/>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
      <sheetName val="Qtab output"/>
    </sheetNames>
    <sheetDataSet>
      <sheetData sheetId="0" refreshError="1"/>
      <sheetData sheetId="1" refreshError="1">
        <row r="5">
          <cell r="B5">
            <v>30</v>
          </cell>
        </row>
        <row r="8">
          <cell r="B8">
            <v>0</v>
          </cell>
        </row>
        <row r="9">
          <cell r="B9">
            <v>19</v>
          </cell>
        </row>
        <row r="10">
          <cell r="B10">
            <v>11</v>
          </cell>
        </row>
        <row r="12">
          <cell r="B12">
            <v>24</v>
          </cell>
        </row>
        <row r="13">
          <cell r="B13">
            <v>1</v>
          </cell>
        </row>
        <row r="14">
          <cell r="B14">
            <v>1</v>
          </cell>
        </row>
        <row r="17">
          <cell r="B17">
            <v>25</v>
          </cell>
        </row>
        <row r="18">
          <cell r="B18">
            <v>0</v>
          </cell>
        </row>
        <row r="19">
          <cell r="B19">
            <v>4</v>
          </cell>
        </row>
        <row r="20">
          <cell r="B20">
            <v>13</v>
          </cell>
        </row>
        <row r="21">
          <cell r="B21">
            <v>9</v>
          </cell>
        </row>
        <row r="23">
          <cell r="B23">
            <v>0</v>
          </cell>
        </row>
        <row r="24">
          <cell r="B24">
            <v>16</v>
          </cell>
        </row>
        <row r="25">
          <cell r="B25">
            <v>36</v>
          </cell>
        </row>
        <row r="27">
          <cell r="B27">
            <v>2</v>
          </cell>
        </row>
        <row r="28">
          <cell r="B28">
            <v>17</v>
          </cell>
        </row>
        <row r="30">
          <cell r="B30">
            <v>3</v>
          </cell>
        </row>
        <row r="31">
          <cell r="B31">
            <v>35</v>
          </cell>
        </row>
        <row r="32">
          <cell r="B32">
            <v>15</v>
          </cell>
        </row>
        <row r="33">
          <cell r="B33">
            <v>0</v>
          </cell>
        </row>
        <row r="34">
          <cell r="B34">
            <v>0</v>
          </cell>
        </row>
        <row r="35">
          <cell r="B35">
            <v>7</v>
          </cell>
        </row>
        <row r="36">
          <cell r="B36">
            <v>12</v>
          </cell>
        </row>
        <row r="39">
          <cell r="B39">
            <v>26</v>
          </cell>
        </row>
        <row r="41">
          <cell r="B41">
            <v>66</v>
          </cell>
        </row>
        <row r="42">
          <cell r="B42">
            <v>0</v>
          </cell>
        </row>
        <row r="43">
          <cell r="B43">
            <v>10</v>
          </cell>
        </row>
        <row r="44">
          <cell r="B44">
            <v>21</v>
          </cell>
        </row>
        <row r="47">
          <cell r="B47">
            <v>23</v>
          </cell>
        </row>
        <row r="48">
          <cell r="B48">
            <v>7</v>
          </cell>
        </row>
        <row r="49">
          <cell r="B49">
            <v>60</v>
          </cell>
        </row>
        <row r="53">
          <cell r="B53">
            <v>3</v>
          </cell>
        </row>
        <row r="54">
          <cell r="B54">
            <v>33</v>
          </cell>
        </row>
        <row r="57">
          <cell r="B57">
            <v>23</v>
          </cell>
        </row>
        <row r="59">
          <cell r="B59">
            <v>0</v>
          </cell>
        </row>
        <row r="61">
          <cell r="B61">
            <v>15</v>
          </cell>
        </row>
        <row r="62">
          <cell r="B62">
            <v>0</v>
          </cell>
        </row>
        <row r="63">
          <cell r="B63">
            <v>104</v>
          </cell>
        </row>
        <row r="65">
          <cell r="B65">
            <v>4</v>
          </cell>
        </row>
        <row r="66">
          <cell r="B66">
            <v>5</v>
          </cell>
        </row>
        <row r="67">
          <cell r="B67">
            <v>24</v>
          </cell>
        </row>
        <row r="69">
          <cell r="B69">
            <v>13</v>
          </cell>
        </row>
        <row r="70">
          <cell r="B70">
            <v>22</v>
          </cell>
        </row>
        <row r="71">
          <cell r="B71">
            <v>32</v>
          </cell>
        </row>
        <row r="72">
          <cell r="B72">
            <v>20</v>
          </cell>
        </row>
        <row r="73">
          <cell r="B73">
            <v>1</v>
          </cell>
        </row>
        <row r="74">
          <cell r="B74">
            <v>2</v>
          </cell>
        </row>
        <row r="77">
          <cell r="B77">
            <v>4</v>
          </cell>
        </row>
        <row r="79">
          <cell r="B79">
            <v>27</v>
          </cell>
        </row>
        <row r="80">
          <cell r="B80">
            <v>0</v>
          </cell>
        </row>
        <row r="81">
          <cell r="B81">
            <v>10</v>
          </cell>
        </row>
        <row r="82">
          <cell r="B82">
            <v>1</v>
          </cell>
        </row>
        <row r="83">
          <cell r="B83">
            <v>0</v>
          </cell>
        </row>
        <row r="84">
          <cell r="B84">
            <v>0</v>
          </cell>
        </row>
        <row r="85">
          <cell r="B85">
            <v>10</v>
          </cell>
        </row>
        <row r="86">
          <cell r="B86">
            <v>0</v>
          </cell>
        </row>
        <row r="90">
          <cell r="B90">
            <v>2</v>
          </cell>
        </row>
        <row r="91">
          <cell r="B91">
            <v>0</v>
          </cell>
        </row>
        <row r="92">
          <cell r="B92">
            <v>1</v>
          </cell>
        </row>
        <row r="93">
          <cell r="B93">
            <v>8</v>
          </cell>
        </row>
        <row r="94">
          <cell r="B94">
            <v>4</v>
          </cell>
        </row>
        <row r="95">
          <cell r="B95">
            <v>14</v>
          </cell>
        </row>
        <row r="96">
          <cell r="B96">
            <v>3</v>
          </cell>
        </row>
        <row r="97">
          <cell r="B97">
            <v>12</v>
          </cell>
        </row>
        <row r="98">
          <cell r="B98">
            <v>5</v>
          </cell>
        </row>
        <row r="100">
          <cell r="B100">
            <v>2</v>
          </cell>
        </row>
        <row r="101">
          <cell r="B101">
            <v>11</v>
          </cell>
        </row>
        <row r="102">
          <cell r="B102">
            <v>6</v>
          </cell>
        </row>
        <row r="103">
          <cell r="B103">
            <v>19</v>
          </cell>
        </row>
        <row r="104">
          <cell r="B104">
            <v>7</v>
          </cell>
        </row>
        <row r="105">
          <cell r="B105">
            <v>25</v>
          </cell>
        </row>
        <row r="106">
          <cell r="B106">
            <v>12</v>
          </cell>
        </row>
        <row r="107">
          <cell r="B107">
            <v>15</v>
          </cell>
        </row>
        <row r="110">
          <cell r="B110">
            <v>18</v>
          </cell>
        </row>
        <row r="112">
          <cell r="B112">
            <v>0</v>
          </cell>
        </row>
        <row r="113">
          <cell r="B113">
            <v>16</v>
          </cell>
        </row>
        <row r="115">
          <cell r="B115">
            <v>22</v>
          </cell>
        </row>
        <row r="116">
          <cell r="B116">
            <v>4</v>
          </cell>
        </row>
        <row r="118">
          <cell r="B118">
            <v>23</v>
          </cell>
        </row>
        <row r="120">
          <cell r="B120">
            <v>12</v>
          </cell>
        </row>
        <row r="121">
          <cell r="B121">
            <v>4</v>
          </cell>
        </row>
        <row r="122">
          <cell r="B122">
            <v>6</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
      <sheetName val="Qtab output"/>
    </sheetNames>
    <sheetDataSet>
      <sheetData sheetId="0" refreshError="1"/>
      <sheetData sheetId="1" refreshError="1">
        <row r="5">
          <cell r="B5">
            <v>30</v>
          </cell>
        </row>
        <row r="8">
          <cell r="B8">
            <v>0</v>
          </cell>
        </row>
        <row r="9">
          <cell r="B9">
            <v>19</v>
          </cell>
        </row>
        <row r="10">
          <cell r="B10">
            <v>11</v>
          </cell>
        </row>
        <row r="12">
          <cell r="B12">
            <v>24</v>
          </cell>
        </row>
        <row r="13">
          <cell r="B13">
            <v>1</v>
          </cell>
        </row>
        <row r="14">
          <cell r="B14">
            <v>1</v>
          </cell>
        </row>
        <row r="17">
          <cell r="B17">
            <v>25</v>
          </cell>
        </row>
        <row r="18">
          <cell r="B18">
            <v>0</v>
          </cell>
        </row>
        <row r="19">
          <cell r="B19">
            <v>4</v>
          </cell>
        </row>
        <row r="20">
          <cell r="B20">
            <v>13</v>
          </cell>
        </row>
        <row r="21">
          <cell r="B21">
            <v>9</v>
          </cell>
        </row>
        <row r="23">
          <cell r="B23">
            <v>0</v>
          </cell>
        </row>
        <row r="24">
          <cell r="B24">
            <v>16</v>
          </cell>
        </row>
        <row r="25">
          <cell r="B25">
            <v>36</v>
          </cell>
        </row>
        <row r="27">
          <cell r="B27">
            <v>2</v>
          </cell>
        </row>
        <row r="28">
          <cell r="B28">
            <v>17</v>
          </cell>
        </row>
        <row r="30">
          <cell r="B30">
            <v>3</v>
          </cell>
        </row>
        <row r="31">
          <cell r="B31">
            <v>35</v>
          </cell>
        </row>
        <row r="32">
          <cell r="B32">
            <v>15</v>
          </cell>
        </row>
        <row r="33">
          <cell r="B33">
            <v>0</v>
          </cell>
        </row>
        <row r="34">
          <cell r="B34">
            <v>0</v>
          </cell>
        </row>
        <row r="35">
          <cell r="B35">
            <v>7</v>
          </cell>
        </row>
        <row r="36">
          <cell r="B36">
            <v>12</v>
          </cell>
        </row>
        <row r="39">
          <cell r="B39">
            <v>26</v>
          </cell>
        </row>
        <row r="41">
          <cell r="B41">
            <v>66</v>
          </cell>
        </row>
        <row r="42">
          <cell r="B42">
            <v>0</v>
          </cell>
        </row>
        <row r="43">
          <cell r="B43">
            <v>10</v>
          </cell>
        </row>
        <row r="44">
          <cell r="B44">
            <v>21</v>
          </cell>
        </row>
        <row r="47">
          <cell r="B47">
            <v>23</v>
          </cell>
        </row>
        <row r="48">
          <cell r="B48">
            <v>7</v>
          </cell>
        </row>
        <row r="49">
          <cell r="B49">
            <v>60</v>
          </cell>
        </row>
        <row r="53">
          <cell r="B53">
            <v>3</v>
          </cell>
        </row>
        <row r="54">
          <cell r="B54">
            <v>33</v>
          </cell>
        </row>
        <row r="57">
          <cell r="B57">
            <v>23</v>
          </cell>
        </row>
        <row r="59">
          <cell r="B59">
            <v>0</v>
          </cell>
        </row>
        <row r="61">
          <cell r="B61">
            <v>15</v>
          </cell>
        </row>
        <row r="62">
          <cell r="B62">
            <v>0</v>
          </cell>
        </row>
        <row r="63">
          <cell r="B63">
            <v>104</v>
          </cell>
        </row>
        <row r="65">
          <cell r="B65">
            <v>4</v>
          </cell>
        </row>
        <row r="66">
          <cell r="B66">
            <v>5</v>
          </cell>
        </row>
        <row r="67">
          <cell r="B67">
            <v>24</v>
          </cell>
        </row>
        <row r="69">
          <cell r="B69">
            <v>13</v>
          </cell>
        </row>
        <row r="70">
          <cell r="B70">
            <v>22</v>
          </cell>
        </row>
        <row r="71">
          <cell r="B71">
            <v>32</v>
          </cell>
        </row>
        <row r="72">
          <cell r="B72">
            <v>20</v>
          </cell>
        </row>
        <row r="73">
          <cell r="B73">
            <v>1</v>
          </cell>
        </row>
        <row r="74">
          <cell r="B74">
            <v>2</v>
          </cell>
        </row>
        <row r="77">
          <cell r="B77">
            <v>4</v>
          </cell>
        </row>
        <row r="79">
          <cell r="B79">
            <v>27</v>
          </cell>
        </row>
        <row r="80">
          <cell r="B80">
            <v>0</v>
          </cell>
        </row>
        <row r="81">
          <cell r="B81">
            <v>10</v>
          </cell>
        </row>
        <row r="82">
          <cell r="B82">
            <v>1</v>
          </cell>
        </row>
        <row r="83">
          <cell r="B83">
            <v>0</v>
          </cell>
        </row>
        <row r="84">
          <cell r="B84">
            <v>0</v>
          </cell>
        </row>
        <row r="85">
          <cell r="B85">
            <v>10</v>
          </cell>
        </row>
        <row r="86">
          <cell r="B86">
            <v>0</v>
          </cell>
        </row>
        <row r="90">
          <cell r="B90">
            <v>2</v>
          </cell>
        </row>
        <row r="91">
          <cell r="B91">
            <v>0</v>
          </cell>
        </row>
        <row r="92">
          <cell r="B92">
            <v>1</v>
          </cell>
        </row>
        <row r="93">
          <cell r="B93">
            <v>8</v>
          </cell>
        </row>
        <row r="94">
          <cell r="B94">
            <v>4</v>
          </cell>
        </row>
        <row r="95">
          <cell r="B95">
            <v>14</v>
          </cell>
        </row>
        <row r="96">
          <cell r="B96">
            <v>3</v>
          </cell>
        </row>
        <row r="97">
          <cell r="B97">
            <v>12</v>
          </cell>
        </row>
        <row r="98">
          <cell r="B98">
            <v>5</v>
          </cell>
        </row>
        <row r="100">
          <cell r="B100">
            <v>2</v>
          </cell>
        </row>
        <row r="101">
          <cell r="B101">
            <v>11</v>
          </cell>
        </row>
        <row r="102">
          <cell r="B102">
            <v>6</v>
          </cell>
        </row>
        <row r="103">
          <cell r="B103">
            <v>19</v>
          </cell>
        </row>
        <row r="104">
          <cell r="B104">
            <v>7</v>
          </cell>
        </row>
        <row r="105">
          <cell r="B105">
            <v>25</v>
          </cell>
        </row>
        <row r="106">
          <cell r="B106">
            <v>12</v>
          </cell>
        </row>
        <row r="107">
          <cell r="B107">
            <v>15</v>
          </cell>
        </row>
        <row r="110">
          <cell r="B110">
            <v>18</v>
          </cell>
        </row>
        <row r="112">
          <cell r="B112">
            <v>0</v>
          </cell>
        </row>
        <row r="113">
          <cell r="B113">
            <v>16</v>
          </cell>
        </row>
        <row r="115">
          <cell r="B115">
            <v>22</v>
          </cell>
        </row>
        <row r="116">
          <cell r="B116">
            <v>4</v>
          </cell>
        </row>
        <row r="118">
          <cell r="B118">
            <v>23</v>
          </cell>
        </row>
        <row r="120">
          <cell r="B120">
            <v>12</v>
          </cell>
        </row>
        <row r="121">
          <cell r="B121">
            <v>4</v>
          </cell>
        </row>
        <row r="122">
          <cell r="B122">
            <v>6</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Codes"/>
      <sheetName val="Income"/>
      <sheetName val="INC"/>
      <sheetName val="S251Final"/>
      <sheetName val="S251Draft"/>
      <sheetName val="SchoolsForum"/>
      <sheetName val="Recoupment"/>
      <sheetName val="Schools"/>
      <sheetName val="EarlyYears"/>
      <sheetName val="HighNeeds"/>
      <sheetName val="Central"/>
      <sheetName val="CostCentres"/>
      <sheetName val="DSG"/>
      <sheetName val="IntegraCCs"/>
      <sheetName val="OriginalTRANS"/>
      <sheetName val="Siobhan"/>
      <sheetName val="EYProjections"/>
      <sheetName val="Sheet2"/>
      <sheetName val="BudgetTRANS"/>
      <sheetName val="Sheet2 (2)"/>
    </sheetNames>
    <sheetDataSet>
      <sheetData sheetId="0" refreshError="1"/>
      <sheetData sheetId="1" refreshError="1">
        <row r="13">
          <cell r="C13" t="str">
            <v>1.7.1</v>
          </cell>
          <cell r="D13" t="str">
            <v>Estimated Dedicated Schools Grant for 2014-15</v>
          </cell>
        </row>
        <row r="14">
          <cell r="C14" t="str">
            <v>1.7.2</v>
          </cell>
          <cell r="D14" t="str">
            <v>Dedicated Schools Grant b/f from 2013/14</v>
          </cell>
        </row>
        <row r="15">
          <cell r="C15" t="str">
            <v>1.7.3</v>
          </cell>
          <cell r="D15" t="str">
            <v>Dedicated Schools Grant c/f to 2015-16</v>
          </cell>
        </row>
        <row r="16">
          <cell r="C16" t="str">
            <v>1.7.4</v>
          </cell>
          <cell r="D16" t="str">
            <v>EFA funding</v>
          </cell>
        </row>
        <row r="17">
          <cell r="C17" t="str">
            <v>1.7.5</v>
          </cell>
          <cell r="D17" t="str">
            <v>Local authority additional contribution</v>
          </cell>
        </row>
        <row r="18">
          <cell r="C18" t="str">
            <v>1.7.6</v>
          </cell>
          <cell r="D18" t="str">
            <v>Total funding supporting the Schools Budget 1.7.1 - 1.7.5</v>
          </cell>
        </row>
        <row r="20">
          <cell r="C20" t="str">
            <v>1.8.1</v>
          </cell>
          <cell r="D20" t="str">
            <v>Academy recoupment</v>
          </cell>
        </row>
      </sheetData>
      <sheetData sheetId="2" refreshError="1"/>
      <sheetData sheetId="3" refreshError="1"/>
      <sheetData sheetId="4" refreshError="1"/>
      <sheetData sheetId="5" refreshError="1"/>
      <sheetData sheetId="6" refreshError="1"/>
      <sheetData sheetId="7" refreshError="1">
        <row r="11">
          <cell r="C11" t="str">
            <v>1.0.1</v>
          </cell>
          <cell r="D11" t="str">
            <v>Individual Schools Budget before Academy recoupment</v>
          </cell>
          <cell r="I11" t="str">
            <v>Individual Schools Budget before Academy recoupment</v>
          </cell>
          <cell r="P11">
            <v>237860961.61178011</v>
          </cell>
          <cell r="Q11">
            <v>241711328.59710491</v>
          </cell>
          <cell r="R11">
            <v>1647981.4166666665</v>
          </cell>
          <cell r="S11">
            <v>243359310.01377156</v>
          </cell>
          <cell r="T11">
            <v>0</v>
          </cell>
          <cell r="U11">
            <v>0</v>
          </cell>
          <cell r="V11">
            <v>243359310.01377156</v>
          </cell>
          <cell r="W11">
            <v>19060940</v>
          </cell>
          <cell r="X11">
            <v>122041483.98104502</v>
          </cell>
          <cell r="Y11">
            <v>96704055.36605987</v>
          </cell>
          <cell r="Z11">
            <v>4560830.666666667</v>
          </cell>
          <cell r="AA11">
            <v>992000</v>
          </cell>
          <cell r="AB11">
            <v>0</v>
          </cell>
          <cell r="AC11">
            <v>73264851.745923445</v>
          </cell>
          <cell r="AD11">
            <v>9261973</v>
          </cell>
          <cell r="AE11">
            <v>128181508.16937834</v>
          </cell>
          <cell r="AF11">
            <v>90166069.117798865</v>
          </cell>
          <cell r="AG11">
            <v>4331084.833333334</v>
          </cell>
          <cell r="AH11">
            <v>944000</v>
          </cell>
          <cell r="AI11">
            <v>0</v>
          </cell>
          <cell r="AJ11">
            <v>232884635.12051052</v>
          </cell>
          <cell r="AK11">
            <v>10474674.893261019</v>
          </cell>
          <cell r="AL11">
            <v>0</v>
          </cell>
          <cell r="AM11">
            <v>243359310.01377156</v>
          </cell>
          <cell r="AN11">
            <v>10474674.893261019</v>
          </cell>
        </row>
        <row r="12">
          <cell r="AD12">
            <v>0</v>
          </cell>
          <cell r="AE12">
            <v>0</v>
          </cell>
          <cell r="AF12">
            <v>0</v>
          </cell>
          <cell r="AG12">
            <v>0</v>
          </cell>
          <cell r="AH12">
            <v>0</v>
          </cell>
          <cell r="AI12">
            <v>0</v>
          </cell>
          <cell r="AJ12">
            <v>0</v>
          </cell>
          <cell r="AK12">
            <v>0</v>
          </cell>
          <cell r="AL12">
            <v>0</v>
          </cell>
          <cell r="AM12">
            <v>0</v>
          </cell>
          <cell r="AN12">
            <v>0</v>
          </cell>
        </row>
        <row r="13">
          <cell r="AD13">
            <v>0</v>
          </cell>
          <cell r="AE13">
            <v>0</v>
          </cell>
          <cell r="AF13">
            <v>0</v>
          </cell>
          <cell r="AG13">
            <v>0</v>
          </cell>
          <cell r="AH13">
            <v>0</v>
          </cell>
          <cell r="AI13">
            <v>0</v>
          </cell>
          <cell r="AJ13">
            <v>0</v>
          </cell>
          <cell r="AK13">
            <v>0</v>
          </cell>
          <cell r="AL13">
            <v>0</v>
          </cell>
          <cell r="AM13">
            <v>0</v>
          </cell>
          <cell r="AN13">
            <v>0</v>
          </cell>
        </row>
        <row r="14">
          <cell r="C14" t="str">
            <v>1.1.1</v>
          </cell>
          <cell r="D14" t="str">
            <v>Contingencies</v>
          </cell>
          <cell r="E14" t="str">
            <v>1.1.1</v>
          </cell>
          <cell r="I14" t="str">
            <v>Contingencies</v>
          </cell>
          <cell r="P14">
            <v>472087</v>
          </cell>
          <cell r="Q14">
            <v>0</v>
          </cell>
          <cell r="R14">
            <v>385000</v>
          </cell>
          <cell r="S14">
            <v>385000</v>
          </cell>
          <cell r="T14">
            <v>0</v>
          </cell>
          <cell r="U14">
            <v>0</v>
          </cell>
          <cell r="V14">
            <v>597000</v>
          </cell>
          <cell r="W14">
            <v>0</v>
          </cell>
          <cell r="X14">
            <v>347000</v>
          </cell>
          <cell r="Y14">
            <v>250000</v>
          </cell>
          <cell r="Z14">
            <v>0</v>
          </cell>
          <cell r="AA14">
            <v>0</v>
          </cell>
          <cell r="AB14">
            <v>0</v>
          </cell>
          <cell r="AC14">
            <v>0</v>
          </cell>
          <cell r="AD14">
            <v>0</v>
          </cell>
          <cell r="AE14">
            <v>0</v>
          </cell>
          <cell r="AF14">
            <v>0</v>
          </cell>
          <cell r="AG14">
            <v>0</v>
          </cell>
          <cell r="AH14">
            <v>0</v>
          </cell>
          <cell r="AI14">
            <v>0</v>
          </cell>
          <cell r="AJ14">
            <v>0</v>
          </cell>
          <cell r="AK14">
            <v>385000</v>
          </cell>
          <cell r="AL14">
            <v>212000</v>
          </cell>
          <cell r="AM14">
            <v>597000</v>
          </cell>
          <cell r="AN14">
            <v>597000</v>
          </cell>
        </row>
        <row r="15">
          <cell r="C15" t="str">
            <v>1.1.2</v>
          </cell>
          <cell r="D15" t="str">
            <v>Behaviour Support Services</v>
          </cell>
          <cell r="E15" t="str">
            <v>1.1.2</v>
          </cell>
          <cell r="I15" t="str">
            <v>Behaviour Support Services</v>
          </cell>
          <cell r="P15">
            <v>127660</v>
          </cell>
          <cell r="Q15">
            <v>76326.325833333307</v>
          </cell>
          <cell r="R15">
            <v>0</v>
          </cell>
          <cell r="S15">
            <v>76326.325833333307</v>
          </cell>
          <cell r="T15">
            <v>0</v>
          </cell>
          <cell r="U15">
            <v>0</v>
          </cell>
          <cell r="V15">
            <v>76326.325833333307</v>
          </cell>
          <cell r="W15">
            <v>0</v>
          </cell>
          <cell r="X15">
            <v>76326.325833333307</v>
          </cell>
          <cell r="Y15">
            <v>0</v>
          </cell>
          <cell r="Z15">
            <v>0</v>
          </cell>
          <cell r="AA15">
            <v>0</v>
          </cell>
          <cell r="AB15">
            <v>0</v>
          </cell>
          <cell r="AC15">
            <v>0</v>
          </cell>
          <cell r="AD15">
            <v>0</v>
          </cell>
          <cell r="AE15">
            <v>0</v>
          </cell>
          <cell r="AF15">
            <v>0</v>
          </cell>
          <cell r="AG15">
            <v>0</v>
          </cell>
          <cell r="AH15">
            <v>0</v>
          </cell>
          <cell r="AI15">
            <v>0</v>
          </cell>
          <cell r="AJ15">
            <v>0</v>
          </cell>
          <cell r="AK15">
            <v>76326.325833333307</v>
          </cell>
          <cell r="AL15">
            <v>0</v>
          </cell>
          <cell r="AM15">
            <v>76326.325833333307</v>
          </cell>
          <cell r="AN15">
            <v>76326.325833333307</v>
          </cell>
        </row>
        <row r="16">
          <cell r="C16" t="str">
            <v>1.1.3</v>
          </cell>
          <cell r="D16" t="str">
            <v>Support to UPEG and bilingual learners</v>
          </cell>
          <cell r="E16" t="str">
            <v>1.1.3</v>
          </cell>
          <cell r="I16" t="str">
            <v>Support to UPEG and bilingual learners</v>
          </cell>
          <cell r="P16">
            <v>84786</v>
          </cell>
          <cell r="Q16">
            <v>86190.988707375815</v>
          </cell>
          <cell r="R16">
            <v>0</v>
          </cell>
          <cell r="S16">
            <v>86190.988707375815</v>
          </cell>
          <cell r="T16">
            <v>0</v>
          </cell>
          <cell r="U16">
            <v>0</v>
          </cell>
          <cell r="V16">
            <v>86190.57</v>
          </cell>
          <cell r="W16">
            <v>0</v>
          </cell>
          <cell r="X16">
            <v>65238.57</v>
          </cell>
          <cell r="Y16">
            <v>20952</v>
          </cell>
          <cell r="Z16">
            <v>0</v>
          </cell>
          <cell r="AA16">
            <v>0</v>
          </cell>
          <cell r="AB16">
            <v>0</v>
          </cell>
          <cell r="AC16">
            <v>0</v>
          </cell>
          <cell r="AD16">
            <v>0</v>
          </cell>
          <cell r="AE16">
            <v>0</v>
          </cell>
          <cell r="AF16">
            <v>0</v>
          </cell>
          <cell r="AG16">
            <v>0</v>
          </cell>
          <cell r="AH16">
            <v>0</v>
          </cell>
          <cell r="AI16">
            <v>0</v>
          </cell>
          <cell r="AJ16">
            <v>0</v>
          </cell>
          <cell r="AK16">
            <v>86190.988707375815</v>
          </cell>
          <cell r="AL16">
            <v>0</v>
          </cell>
          <cell r="AM16">
            <v>86190.988707375815</v>
          </cell>
          <cell r="AN16">
            <v>86190.988707375815</v>
          </cell>
        </row>
        <row r="17">
          <cell r="C17" t="str">
            <v>1.1.4</v>
          </cell>
          <cell r="D17" t="str">
            <v>Free school meals eligibility</v>
          </cell>
          <cell r="E17" t="str">
            <v>1.1.4</v>
          </cell>
          <cell r="I17" t="str">
            <v>Free school meals eligibility</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row>
        <row r="18">
          <cell r="C18" t="str">
            <v>1.1.5</v>
          </cell>
          <cell r="D18" t="str">
            <v>Insurance</v>
          </cell>
          <cell r="E18" t="str">
            <v>1.1.5</v>
          </cell>
          <cell r="I18" t="str">
            <v>Insurance</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row>
        <row r="19">
          <cell r="C19" t="str">
            <v>1.1.6</v>
          </cell>
          <cell r="D19" t="str">
            <v>Museum and Library services</v>
          </cell>
          <cell r="E19" t="str">
            <v>1.1.6</v>
          </cell>
          <cell r="I19" t="str">
            <v>Museum and Library services</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row>
        <row r="20">
          <cell r="C20" t="str">
            <v>1.1.7</v>
          </cell>
          <cell r="D20" t="str">
            <v>Licenses/subscriptions</v>
          </cell>
          <cell r="E20" t="str">
            <v>1.1.7</v>
          </cell>
          <cell r="I20" t="str">
            <v>Licenses/subscriptions</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row>
        <row r="21">
          <cell r="C21" t="str">
            <v>1.1.8</v>
          </cell>
          <cell r="D21" t="str">
            <v>Staff costs - supply cover excluding cover for facility time</v>
          </cell>
          <cell r="E21" t="str">
            <v>1.1.8</v>
          </cell>
          <cell r="I21" t="str">
            <v>Staff costs - supply cover excluding cover for facility time</v>
          </cell>
          <cell r="P21">
            <v>48748.5</v>
          </cell>
          <cell r="Q21">
            <v>46518.060416666682</v>
          </cell>
          <cell r="R21">
            <v>0</v>
          </cell>
          <cell r="S21">
            <v>46518.060416666682</v>
          </cell>
          <cell r="T21">
            <v>0</v>
          </cell>
          <cell r="U21">
            <v>0</v>
          </cell>
          <cell r="V21">
            <v>46518.060000000005</v>
          </cell>
          <cell r="W21">
            <v>0</v>
          </cell>
          <cell r="X21">
            <v>41966.8</v>
          </cell>
          <cell r="Y21">
            <v>4551.26</v>
          </cell>
          <cell r="Z21">
            <v>0</v>
          </cell>
          <cell r="AA21">
            <v>0</v>
          </cell>
          <cell r="AB21">
            <v>0</v>
          </cell>
          <cell r="AC21">
            <v>0</v>
          </cell>
          <cell r="AD21">
            <v>0</v>
          </cell>
          <cell r="AE21">
            <v>0</v>
          </cell>
          <cell r="AF21">
            <v>0</v>
          </cell>
          <cell r="AG21">
            <v>0</v>
          </cell>
          <cell r="AH21">
            <v>0</v>
          </cell>
          <cell r="AI21">
            <v>0</v>
          </cell>
          <cell r="AJ21">
            <v>0</v>
          </cell>
          <cell r="AK21">
            <v>46518.060416666682</v>
          </cell>
          <cell r="AL21">
            <v>0</v>
          </cell>
          <cell r="AM21">
            <v>46518.060416666682</v>
          </cell>
          <cell r="AN21">
            <v>46518.060416666682</v>
          </cell>
        </row>
        <row r="22">
          <cell r="C22" t="str">
            <v>1.1.9</v>
          </cell>
          <cell r="D22" t="str">
            <v>Staff costs - supply cover for facility time</v>
          </cell>
          <cell r="E22" t="str">
            <v>1.1.9</v>
          </cell>
          <cell r="I22" t="str">
            <v>Staff costs - supply cover for facility time</v>
          </cell>
          <cell r="P22">
            <v>48748.5</v>
          </cell>
          <cell r="Q22">
            <v>46518.060416666682</v>
          </cell>
          <cell r="R22">
            <v>0</v>
          </cell>
          <cell r="S22">
            <v>46518.060416666682</v>
          </cell>
          <cell r="T22">
            <v>0</v>
          </cell>
          <cell r="U22">
            <v>0</v>
          </cell>
          <cell r="V22">
            <v>46518.060000000005</v>
          </cell>
          <cell r="W22">
            <v>0</v>
          </cell>
          <cell r="X22">
            <v>41966.8</v>
          </cell>
          <cell r="Y22">
            <v>4551.26</v>
          </cell>
          <cell r="Z22">
            <v>0</v>
          </cell>
          <cell r="AA22">
            <v>0</v>
          </cell>
          <cell r="AB22">
            <v>0</v>
          </cell>
          <cell r="AC22">
            <v>0</v>
          </cell>
          <cell r="AD22">
            <v>0</v>
          </cell>
          <cell r="AE22">
            <v>0</v>
          </cell>
          <cell r="AF22">
            <v>0</v>
          </cell>
          <cell r="AG22">
            <v>0</v>
          </cell>
          <cell r="AH22">
            <v>0</v>
          </cell>
          <cell r="AI22">
            <v>0</v>
          </cell>
          <cell r="AJ22">
            <v>0</v>
          </cell>
          <cell r="AK22">
            <v>46518.060416666682</v>
          </cell>
          <cell r="AL22">
            <v>0</v>
          </cell>
          <cell r="AM22">
            <v>46518.060416666682</v>
          </cell>
          <cell r="AN22">
            <v>46518.060416666682</v>
          </cell>
        </row>
      </sheetData>
      <sheetData sheetId="8" refreshError="1">
        <row r="12">
          <cell r="C12" t="str">
            <v>1.3.1</v>
          </cell>
          <cell r="D12" t="str">
            <v>Central expenditure on children under 5</v>
          </cell>
          <cell r="N12">
            <v>400000</v>
          </cell>
          <cell r="O12">
            <v>854072</v>
          </cell>
          <cell r="P12">
            <v>5924914</v>
          </cell>
          <cell r="Q12">
            <v>1254072</v>
          </cell>
          <cell r="R12">
            <v>0</v>
          </cell>
          <cell r="S12">
            <v>1254072</v>
          </cell>
          <cell r="V12">
            <v>1254072</v>
          </cell>
          <cell r="W12">
            <v>1254072</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1254072</v>
          </cell>
          <cell r="AN12">
            <v>0</v>
          </cell>
        </row>
      </sheetData>
      <sheetData sheetId="9" refreshError="1">
        <row r="12">
          <cell r="C12" t="str">
            <v>1.2.1</v>
          </cell>
          <cell r="D12" t="str">
            <v>Top-up funding - maintained schools</v>
          </cell>
          <cell r="J12">
            <v>0</v>
          </cell>
          <cell r="K12">
            <v>0</v>
          </cell>
          <cell r="L12">
            <v>0</v>
          </cell>
          <cell r="M12">
            <v>0</v>
          </cell>
          <cell r="N12">
            <v>0</v>
          </cell>
          <cell r="O12">
            <v>0</v>
          </cell>
          <cell r="P12">
            <v>17181887</v>
          </cell>
          <cell r="Q12">
            <v>16966667.352280855</v>
          </cell>
          <cell r="R12">
            <v>0</v>
          </cell>
          <cell r="S12">
            <v>16966667.352280855</v>
          </cell>
          <cell r="T12">
            <v>0</v>
          </cell>
          <cell r="U12">
            <v>0</v>
          </cell>
          <cell r="V12">
            <v>17296449.352280855</v>
          </cell>
          <cell r="W12">
            <v>149143</v>
          </cell>
          <cell r="X12">
            <v>7133336.6598886605</v>
          </cell>
          <cell r="Y12">
            <v>2159336.1655851132</v>
          </cell>
          <cell r="Z12">
            <v>6851471.5268070819</v>
          </cell>
          <cell r="AA12">
            <v>1003162</v>
          </cell>
          <cell r="AB12">
            <v>0</v>
          </cell>
          <cell r="AC12">
            <v>0</v>
          </cell>
          <cell r="AD12">
            <v>25146</v>
          </cell>
          <cell r="AE12">
            <v>6358698.0729999999</v>
          </cell>
          <cell r="AF12">
            <v>1280114.2</v>
          </cell>
          <cell r="AG12">
            <v>4480494.6900000004</v>
          </cell>
          <cell r="AH12">
            <v>949580</v>
          </cell>
          <cell r="AI12">
            <v>0</v>
          </cell>
          <cell r="AJ12">
            <v>13094032.963</v>
          </cell>
          <cell r="AK12">
            <v>0</v>
          </cell>
          <cell r="AL12">
            <v>329782</v>
          </cell>
          <cell r="AM12">
            <v>17296449.352280855</v>
          </cell>
          <cell r="AN12">
            <v>0</v>
          </cell>
        </row>
        <row r="13">
          <cell r="C13" t="str">
            <v>1.2.2</v>
          </cell>
          <cell r="D13" t="str">
            <v>Top-up funding - academies, free schools and colleges</v>
          </cell>
          <cell r="J13">
            <v>0</v>
          </cell>
          <cell r="K13">
            <v>0</v>
          </cell>
          <cell r="L13">
            <v>0</v>
          </cell>
          <cell r="M13">
            <v>0</v>
          </cell>
          <cell r="N13">
            <v>0</v>
          </cell>
          <cell r="O13">
            <v>0</v>
          </cell>
          <cell r="P13">
            <v>5174161</v>
          </cell>
          <cell r="Q13">
            <v>5526774.8019640362</v>
          </cell>
          <cell r="R13">
            <v>0</v>
          </cell>
          <cell r="S13">
            <v>5526774.8019640362</v>
          </cell>
          <cell r="T13">
            <v>0</v>
          </cell>
          <cell r="U13">
            <v>0</v>
          </cell>
          <cell r="V13">
            <v>6236398.8846913092</v>
          </cell>
          <cell r="W13">
            <v>0</v>
          </cell>
          <cell r="X13">
            <v>3045681.64</v>
          </cell>
          <cell r="Y13">
            <v>2198311.161964037</v>
          </cell>
          <cell r="Z13">
            <v>43000</v>
          </cell>
          <cell r="AA13">
            <v>0</v>
          </cell>
          <cell r="AB13">
            <v>949406.08272727276</v>
          </cell>
          <cell r="AC13">
            <v>0</v>
          </cell>
          <cell r="AD13">
            <v>0</v>
          </cell>
          <cell r="AE13">
            <v>750266.17</v>
          </cell>
          <cell r="AF13">
            <v>3960282.06</v>
          </cell>
          <cell r="AG13">
            <v>0</v>
          </cell>
          <cell r="AH13">
            <v>0</v>
          </cell>
          <cell r="AI13">
            <v>0</v>
          </cell>
          <cell r="AJ13">
            <v>4710548.2300000004</v>
          </cell>
          <cell r="AK13">
            <v>0</v>
          </cell>
          <cell r="AL13">
            <v>709624.08272727276</v>
          </cell>
          <cell r="AM13">
            <v>6236398.8846913092</v>
          </cell>
          <cell r="AN13">
            <v>0</v>
          </cell>
        </row>
        <row r="14">
          <cell r="C14" t="str">
            <v>1.2.3</v>
          </cell>
          <cell r="D14" t="str">
            <v>Top-up and other funding - non-maintained and independent providers</v>
          </cell>
          <cell r="J14">
            <v>0</v>
          </cell>
          <cell r="K14">
            <v>0</v>
          </cell>
          <cell r="L14">
            <v>0</v>
          </cell>
          <cell r="M14">
            <v>0</v>
          </cell>
          <cell r="N14">
            <v>0</v>
          </cell>
          <cell r="O14">
            <v>0</v>
          </cell>
          <cell r="P14">
            <v>12438269.69090909</v>
          </cell>
          <cell r="Q14">
            <v>11788269.69090909</v>
          </cell>
          <cell r="R14">
            <v>300000</v>
          </cell>
          <cell r="S14">
            <v>12088269.69090909</v>
          </cell>
          <cell r="T14">
            <v>0</v>
          </cell>
          <cell r="U14">
            <v>0</v>
          </cell>
          <cell r="V14">
            <v>11138863.608181817</v>
          </cell>
          <cell r="W14">
            <v>200640</v>
          </cell>
          <cell r="X14">
            <v>383500</v>
          </cell>
          <cell r="Y14">
            <v>904500</v>
          </cell>
          <cell r="Z14">
            <v>7995650</v>
          </cell>
          <cell r="AA14">
            <v>112500</v>
          </cell>
          <cell r="AB14">
            <v>1542073.6081818182</v>
          </cell>
          <cell r="AC14">
            <v>0</v>
          </cell>
          <cell r="AD14">
            <v>0</v>
          </cell>
          <cell r="AE14">
            <v>0</v>
          </cell>
          <cell r="AF14">
            <v>0</v>
          </cell>
          <cell r="AG14">
            <v>0</v>
          </cell>
          <cell r="AH14">
            <v>0</v>
          </cell>
          <cell r="AI14">
            <v>0</v>
          </cell>
          <cell r="AJ14">
            <v>0</v>
          </cell>
          <cell r="AK14">
            <v>0</v>
          </cell>
          <cell r="AL14">
            <v>-949406.08272727276</v>
          </cell>
          <cell r="AM14">
            <v>11138863.608181817</v>
          </cell>
          <cell r="AN14">
            <v>0</v>
          </cell>
        </row>
        <row r="15">
          <cell r="C15" t="str">
            <v>1.2.4</v>
          </cell>
          <cell r="D15" t="str">
            <v>Additional high needs targeted funding for mainstream schools and academies</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row>
        <row r="16">
          <cell r="C16" t="str">
            <v>1.2.5</v>
          </cell>
          <cell r="D16" t="str">
            <v>SEN support services</v>
          </cell>
          <cell r="J16">
            <v>0</v>
          </cell>
          <cell r="K16">
            <v>0</v>
          </cell>
          <cell r="L16">
            <v>0</v>
          </cell>
          <cell r="M16">
            <v>0</v>
          </cell>
          <cell r="N16">
            <v>0</v>
          </cell>
          <cell r="O16">
            <v>0</v>
          </cell>
          <cell r="P16">
            <v>3260743</v>
          </cell>
          <cell r="Q16">
            <v>3163893</v>
          </cell>
          <cell r="R16">
            <v>0</v>
          </cell>
          <cell r="S16">
            <v>3163893</v>
          </cell>
          <cell r="T16">
            <v>0</v>
          </cell>
          <cell r="U16">
            <v>0</v>
          </cell>
          <cell r="V16">
            <v>3073893</v>
          </cell>
          <cell r="W16">
            <v>1518542.5519934106</v>
          </cell>
          <cell r="X16">
            <v>807539.39138217177</v>
          </cell>
          <cell r="Y16">
            <v>448249.46682566416</v>
          </cell>
          <cell r="Z16">
            <v>299561.58979875338</v>
          </cell>
          <cell r="AA16">
            <v>0</v>
          </cell>
          <cell r="AB16">
            <v>0</v>
          </cell>
          <cell r="AC16">
            <v>0</v>
          </cell>
          <cell r="AD16">
            <v>0</v>
          </cell>
          <cell r="AE16">
            <v>0</v>
          </cell>
          <cell r="AF16">
            <v>0</v>
          </cell>
          <cell r="AG16">
            <v>0</v>
          </cell>
          <cell r="AH16">
            <v>0</v>
          </cell>
          <cell r="AI16">
            <v>0</v>
          </cell>
          <cell r="AJ16">
            <v>0</v>
          </cell>
          <cell r="AK16">
            <v>0</v>
          </cell>
          <cell r="AL16">
            <v>-90000</v>
          </cell>
          <cell r="AM16">
            <v>3073893</v>
          </cell>
          <cell r="AN16">
            <v>0</v>
          </cell>
        </row>
        <row r="17">
          <cell r="C17" t="str">
            <v>1.2.6</v>
          </cell>
          <cell r="D17" t="str">
            <v>Hospital education services</v>
          </cell>
          <cell r="J17">
            <v>0</v>
          </cell>
          <cell r="K17">
            <v>0</v>
          </cell>
          <cell r="L17">
            <v>0</v>
          </cell>
          <cell r="M17">
            <v>0</v>
          </cell>
          <cell r="N17">
            <v>0</v>
          </cell>
          <cell r="O17">
            <v>0</v>
          </cell>
          <cell r="P17">
            <v>844381</v>
          </cell>
          <cell r="Q17">
            <v>438006</v>
          </cell>
          <cell r="R17">
            <v>0</v>
          </cell>
          <cell r="S17">
            <v>438006</v>
          </cell>
          <cell r="T17">
            <v>0</v>
          </cell>
          <cell r="U17">
            <v>0</v>
          </cell>
          <cell r="V17">
            <v>438006</v>
          </cell>
          <cell r="W17">
            <v>0</v>
          </cell>
          <cell r="X17">
            <v>0</v>
          </cell>
          <cell r="Y17">
            <v>0</v>
          </cell>
          <cell r="Z17">
            <v>0</v>
          </cell>
          <cell r="AA17">
            <v>438006</v>
          </cell>
          <cell r="AB17">
            <v>0</v>
          </cell>
          <cell r="AC17">
            <v>0</v>
          </cell>
          <cell r="AD17">
            <v>0</v>
          </cell>
          <cell r="AE17">
            <v>0</v>
          </cell>
          <cell r="AF17">
            <v>0</v>
          </cell>
          <cell r="AG17">
            <v>0</v>
          </cell>
          <cell r="AH17">
            <v>438006</v>
          </cell>
          <cell r="AI17">
            <v>0</v>
          </cell>
          <cell r="AJ17">
            <v>438006</v>
          </cell>
          <cell r="AK17">
            <v>0</v>
          </cell>
          <cell r="AL17">
            <v>0</v>
          </cell>
          <cell r="AM17">
            <v>438006</v>
          </cell>
          <cell r="AN17">
            <v>0</v>
          </cell>
        </row>
        <row r="18">
          <cell r="C18" t="str">
            <v>1.2.7</v>
          </cell>
          <cell r="D18" t="str">
            <v>Other alternative provision services</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row>
        <row r="19">
          <cell r="C19" t="str">
            <v>1.2.8</v>
          </cell>
          <cell r="D19" t="str">
            <v>Support for inclusion</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row>
        <row r="20">
          <cell r="C20" t="str">
            <v>1.2.9</v>
          </cell>
          <cell r="D20" t="str">
            <v>Special schools and PRUs in financial difficulty</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row>
        <row r="21">
          <cell r="C21" t="str">
            <v>1.2.10</v>
          </cell>
          <cell r="D21" t="str">
            <v>PFI/BSF costs as special schools and AP/PRUs</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row>
        <row r="22">
          <cell r="C22" t="str">
            <v>1.2.11</v>
          </cell>
          <cell r="D22" t="str">
            <v>Direct payments (SEN and disability)</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row>
        <row r="23">
          <cell r="C23" t="str">
            <v>1.2.12</v>
          </cell>
          <cell r="D23" t="str">
            <v>Carbon reduction commitment allowances (PRUs)</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LES"/>
      <sheetName val="Dec0910Alloc"/>
      <sheetName val="Report"/>
      <sheetName val="1-2-1"/>
      <sheetName val="Grant1.2"/>
      <sheetName val="SDG"/>
      <sheetName val="Grant1.7"/>
      <sheetName val="Grant 1.8"/>
      <sheetName val="Grant 1.9"/>
      <sheetName val="News"/>
      <sheetName val="MarAuto10"/>
      <sheetName val="MarAutoPRU"/>
      <sheetName val="GrantPivot"/>
      <sheetName val="reportpiv"/>
      <sheetName val="Malloc910"/>
      <sheetName val="transactions"/>
      <sheetName val="Grant 1.7Detail"/>
      <sheetName val="AutoSept"/>
      <sheetName val="SSG(P)"/>
      <sheetName val="VendorNos"/>
      <sheetName val="Coding"/>
      <sheetName val="notes"/>
      <sheetName val="SDG Overall"/>
      <sheetName val="Auto May"/>
      <sheetName val="SDG devolve"/>
      <sheetName val="Octalloc0910"/>
      <sheetName val="Specialist"/>
      <sheetName val="Specialism"/>
      <sheetName val="Compare"/>
      <sheetName val="MYAlloc910"/>
      <sheetName val="ASTs"/>
      <sheetName val="EiC-BIP"/>
      <sheetName val="Grant 1.2"/>
      <sheetName val="EMAG"/>
      <sheetName val="121 Pri"/>
      <sheetName val="121 Sec"/>
      <sheetName val="Grant 1.6"/>
      <sheetName val="Grant 1.7"/>
      <sheetName val="Grant 1.7 EYS"/>
      <sheetName val="STP"/>
      <sheetName val="Grant1.8"/>
      <sheetName val="LPA"/>
      <sheetName val="CLT"/>
      <sheetName val="Harnessing"/>
      <sheetName val="Aim higher"/>
      <sheetName val="Travel"/>
      <sheetName val="DFC Revised"/>
      <sheetName val="SSG ALLOC"/>
      <sheetName val="DFC"/>
      <sheetName val="Grant 1.8Detail"/>
      <sheetName val="Loans"/>
      <sheetName val="GrantStrands"/>
      <sheetName val="Schools"/>
      <sheetName val="Ealloc89"/>
      <sheetName val="ESDG0809"/>
      <sheetName val="Oalloc910"/>
      <sheetName val="Prov SDG 0910"/>
      <sheetName val="AutoMaySSG"/>
      <sheetName val="DFC89"/>
      <sheetName val="CLT08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1">
          <cell r="K1">
            <v>43758</v>
          </cell>
        </row>
        <row r="2">
          <cell r="I2">
            <v>130000</v>
          </cell>
        </row>
        <row r="5">
          <cell r="I5">
            <v>215446</v>
          </cell>
          <cell r="K5">
            <v>39862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LES"/>
      <sheetName val="Dec0910Alloc"/>
      <sheetName val="Report"/>
      <sheetName val="1-2-1"/>
      <sheetName val="Grant1.2"/>
      <sheetName val="SDG"/>
      <sheetName val="Grant1.7"/>
      <sheetName val="Grant 1.8"/>
      <sheetName val="Grant 1.9"/>
      <sheetName val="News"/>
      <sheetName val="MarAuto10"/>
      <sheetName val="MarAutoPRU"/>
      <sheetName val="GrantPivot"/>
      <sheetName val="reportpiv"/>
      <sheetName val="Malloc910"/>
      <sheetName val="transactions"/>
      <sheetName val="Grant 1.7Detail"/>
      <sheetName val="AutoSept"/>
      <sheetName val="SSG(P)"/>
      <sheetName val="VendorNos"/>
      <sheetName val="Coding"/>
      <sheetName val="notes"/>
      <sheetName val="SDG Overall"/>
      <sheetName val="Auto May"/>
      <sheetName val="SDG devolve"/>
      <sheetName val="Octalloc0910"/>
      <sheetName val="Specialist"/>
      <sheetName val="Specialism"/>
      <sheetName val="Compare"/>
      <sheetName val="MYAlloc910"/>
      <sheetName val="ASTs"/>
      <sheetName val="EiC-BIP"/>
      <sheetName val="Grant 1.2"/>
      <sheetName val="EMAG"/>
      <sheetName val="121 Pri"/>
      <sheetName val="121 Sec"/>
      <sheetName val="Grant 1.6"/>
      <sheetName val="Grant 1.7"/>
      <sheetName val="Grant 1.7 EYS"/>
      <sheetName val="STP"/>
      <sheetName val="Grant1.8"/>
      <sheetName val="LPA"/>
      <sheetName val="CLT"/>
      <sheetName val="Harnessing"/>
      <sheetName val="Aim higher"/>
      <sheetName val="Travel"/>
      <sheetName val="DFC Revised"/>
      <sheetName val="SSG ALLOC"/>
      <sheetName val="DFC"/>
      <sheetName val="Grant 1.8Detail"/>
      <sheetName val="Loans"/>
      <sheetName val="GrantStrands"/>
      <sheetName val="Schools"/>
      <sheetName val="Ealloc89"/>
      <sheetName val="ESDG0809"/>
      <sheetName val="Oalloc910"/>
      <sheetName val="Prov SDG 0910"/>
      <sheetName val="AutoMaySSG"/>
      <sheetName val="DFC89"/>
      <sheetName val="CLT08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1">
          <cell r="K1">
            <v>43758</v>
          </cell>
        </row>
        <row r="2">
          <cell r="I2">
            <v>130000</v>
          </cell>
        </row>
        <row r="5">
          <cell r="I5">
            <v>215446</v>
          </cell>
          <cell r="K5">
            <v>39862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rol Total"/>
      <sheetName val="Forward plan"/>
      <sheetName val="Control 2010-11"/>
      <sheetName val="Post Budget Headlines"/>
      <sheetName val="Service Summary - Appendix B"/>
      <sheetName val="CTax Summary"/>
      <sheetName val="Adults Fwd Plan"/>
      <sheetName val="Adults Fwd Plan (cld)"/>
      <sheetName val="Adults Combined"/>
      <sheetName val="Adults Detail"/>
      <sheetName val="Adults Subjective"/>
      <sheetName val="CentExp Fwd Plan"/>
      <sheetName val="CentExp Comb New"/>
      <sheetName val="CentExp Combined"/>
      <sheetName val="CentExp Detail"/>
      <sheetName val="CentExp Subjective"/>
      <sheetName val="CentExp Levies"/>
      <sheetName val="CE &amp; Strategy Fwd Plan"/>
      <sheetName val="Chief Exes Fwd Plan"/>
      <sheetName val="Children Fwd Plan"/>
      <sheetName val="CE Combined"/>
      <sheetName val="CE detail"/>
      <sheetName val="CE subjective"/>
      <sheetName val="Children Fwd Plan (cld)"/>
      <sheetName val="Corp Governance Fwd Plan"/>
      <sheetName val="Childrens Detail"/>
      <sheetName val="Childrens Subjective"/>
      <sheetName val="Commerical Services (cld)"/>
      <sheetName val="Commercial Combined"/>
      <sheetName val="Commercial Detail"/>
      <sheetName val="Commercial subjective"/>
      <sheetName val="Corp Governance Fwd Plan (cld)"/>
      <sheetName val="E&amp;O Fwd Plan"/>
      <sheetName val="Special Parking Account"/>
      <sheetName val="HRA FWD Plan"/>
      <sheetName val="Corp Gov Combined"/>
      <sheetName val="Corp Gov detail"/>
      <sheetName val="Corp Gov Subjective"/>
      <sheetName val="Deputy Chief Execs"/>
      <sheetName val="DCE Combined"/>
      <sheetName val="DCE detail"/>
      <sheetName val="DCE Subjective"/>
      <sheetName val="E&amp;O Fwd Plan (cld)"/>
      <sheetName val="SPA 2010-11"/>
      <sheetName val="E&amp;O Combined"/>
      <sheetName val="E&amp;O Revenue by cost centre"/>
      <sheetName val="E&amp;O Revenue by subjective"/>
      <sheetName val="SPA"/>
      <sheetName val="SPA Detail"/>
      <sheetName val="Planning, Housing &amp; Regen(cld)"/>
      <sheetName val="Commerical Services"/>
      <sheetName val="PHR Combined"/>
      <sheetName val="PHR Revenue GF"/>
      <sheetName val="PHR by subjective"/>
      <sheetName val="Corporate Service &amp; Finance"/>
      <sheetName val="Finance"/>
      <sheetName val="Corporate Services"/>
      <sheetName val="HRA"/>
      <sheetName val="Resources Fwd 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3-14 submitted Baselines"/>
      <sheetName val="Inputs &amp; Adjustments"/>
      <sheetName val="Local Factors"/>
      <sheetName val="Adjusted Factors"/>
      <sheetName val="13-14 final baselines"/>
      <sheetName val="Commentary"/>
      <sheetName val="Proforma"/>
      <sheetName val="De Delegation"/>
      <sheetName val="New ISB"/>
      <sheetName val="School level SB"/>
      <sheetName val="Recoupment"/>
      <sheetName val="Validation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5">
          <cell r="AC5">
            <v>13196333.333333332</v>
          </cell>
          <cell r="AD5">
            <v>0</v>
          </cell>
          <cell r="AE5">
            <v>0</v>
          </cell>
          <cell r="AF5">
            <v>428676.75666666665</v>
          </cell>
          <cell r="AG5">
            <v>1071797.2232943838</v>
          </cell>
          <cell r="AH5">
            <v>0</v>
          </cell>
          <cell r="AI5">
            <v>0</v>
          </cell>
          <cell r="AJ5">
            <v>103700</v>
          </cell>
          <cell r="AK5">
            <v>0</v>
          </cell>
          <cell r="AL5">
            <v>0</v>
          </cell>
          <cell r="AM5">
            <v>0</v>
          </cell>
          <cell r="AN5">
            <v>0</v>
          </cell>
          <cell r="AO5">
            <v>0</v>
          </cell>
          <cell r="AS5">
            <v>16685182.240850687</v>
          </cell>
          <cell r="AU5">
            <v>121852713.94136651</v>
          </cell>
          <cell r="AV5">
            <v>87988459.309157908</v>
          </cell>
          <cell r="BB5">
            <v>368594.53195451829</v>
          </cell>
        </row>
        <row r="6">
          <cell r="C6">
            <v>3022002</v>
          </cell>
        </row>
        <row r="7">
          <cell r="C7">
            <v>3022003</v>
          </cell>
        </row>
        <row r="8">
          <cell r="C8">
            <v>3022007</v>
          </cell>
        </row>
        <row r="9">
          <cell r="C9">
            <v>3022008</v>
          </cell>
        </row>
        <row r="10">
          <cell r="C10">
            <v>3022009</v>
          </cell>
        </row>
        <row r="11">
          <cell r="C11">
            <v>3022010</v>
          </cell>
        </row>
        <row r="12">
          <cell r="C12">
            <v>3022011</v>
          </cell>
        </row>
        <row r="13">
          <cell r="C13">
            <v>3022014</v>
          </cell>
        </row>
        <row r="14">
          <cell r="C14">
            <v>3022015</v>
          </cell>
        </row>
        <row r="15">
          <cell r="C15">
            <v>3022016</v>
          </cell>
        </row>
        <row r="16">
          <cell r="C16">
            <v>3022017</v>
          </cell>
        </row>
        <row r="17">
          <cell r="C17">
            <v>3022019</v>
          </cell>
        </row>
        <row r="18">
          <cell r="C18">
            <v>3022021</v>
          </cell>
        </row>
        <row r="19">
          <cell r="C19">
            <v>3022022</v>
          </cell>
        </row>
        <row r="20">
          <cell r="C20">
            <v>3022023</v>
          </cell>
        </row>
        <row r="21">
          <cell r="C21">
            <v>3022024</v>
          </cell>
        </row>
        <row r="22">
          <cell r="C22">
            <v>3022025</v>
          </cell>
        </row>
        <row r="23">
          <cell r="C23">
            <v>3022026</v>
          </cell>
        </row>
        <row r="24">
          <cell r="C24">
            <v>3022027</v>
          </cell>
        </row>
        <row r="25">
          <cell r="C25">
            <v>3022028</v>
          </cell>
        </row>
        <row r="26">
          <cell r="C26">
            <v>3022029</v>
          </cell>
        </row>
        <row r="27">
          <cell r="C27">
            <v>3022031</v>
          </cell>
        </row>
        <row r="28">
          <cell r="C28">
            <v>3022032</v>
          </cell>
        </row>
        <row r="29">
          <cell r="C29">
            <v>3022036</v>
          </cell>
        </row>
        <row r="30">
          <cell r="C30">
            <v>3022037</v>
          </cell>
        </row>
        <row r="31">
          <cell r="C31">
            <v>3022041</v>
          </cell>
        </row>
        <row r="32">
          <cell r="C32">
            <v>3022042</v>
          </cell>
        </row>
        <row r="33">
          <cell r="C33">
            <v>3022043</v>
          </cell>
        </row>
        <row r="34">
          <cell r="C34">
            <v>3022044</v>
          </cell>
        </row>
        <row r="35">
          <cell r="C35">
            <v>3022045</v>
          </cell>
        </row>
        <row r="36">
          <cell r="C36">
            <v>3022052</v>
          </cell>
        </row>
        <row r="37">
          <cell r="C37">
            <v>3022054</v>
          </cell>
        </row>
        <row r="38">
          <cell r="C38">
            <v>3022055</v>
          </cell>
        </row>
        <row r="39">
          <cell r="C39">
            <v>3022056</v>
          </cell>
        </row>
        <row r="40">
          <cell r="C40">
            <v>3022057</v>
          </cell>
        </row>
        <row r="41">
          <cell r="C41">
            <v>3022060</v>
          </cell>
        </row>
        <row r="42">
          <cell r="C42">
            <v>3022067</v>
          </cell>
        </row>
        <row r="43">
          <cell r="C43">
            <v>3022070</v>
          </cell>
        </row>
        <row r="44">
          <cell r="C44">
            <v>3022071</v>
          </cell>
        </row>
        <row r="45">
          <cell r="C45">
            <v>3022072</v>
          </cell>
        </row>
        <row r="46">
          <cell r="C46">
            <v>3022073</v>
          </cell>
        </row>
        <row r="47">
          <cell r="C47">
            <v>3022076</v>
          </cell>
        </row>
        <row r="48">
          <cell r="C48">
            <v>3022077</v>
          </cell>
        </row>
        <row r="49">
          <cell r="C49">
            <v>3022078</v>
          </cell>
        </row>
        <row r="50">
          <cell r="C50">
            <v>3022079</v>
          </cell>
        </row>
        <row r="51">
          <cell r="C51">
            <v>3023300</v>
          </cell>
        </row>
        <row r="52">
          <cell r="C52">
            <v>3023302</v>
          </cell>
        </row>
        <row r="53">
          <cell r="C53">
            <v>3023304</v>
          </cell>
        </row>
        <row r="54">
          <cell r="C54">
            <v>3023305</v>
          </cell>
        </row>
        <row r="55">
          <cell r="C55">
            <v>3023307</v>
          </cell>
        </row>
        <row r="56">
          <cell r="C56">
            <v>3023309</v>
          </cell>
        </row>
        <row r="57">
          <cell r="C57">
            <v>3023311</v>
          </cell>
        </row>
        <row r="58">
          <cell r="C58">
            <v>3023312</v>
          </cell>
        </row>
        <row r="59">
          <cell r="C59">
            <v>3023313</v>
          </cell>
        </row>
        <row r="60">
          <cell r="C60">
            <v>3023314</v>
          </cell>
        </row>
        <row r="61">
          <cell r="C61">
            <v>3023315</v>
          </cell>
        </row>
        <row r="62">
          <cell r="C62">
            <v>3023316</v>
          </cell>
        </row>
        <row r="63">
          <cell r="C63">
            <v>3023317</v>
          </cell>
        </row>
        <row r="64">
          <cell r="C64">
            <v>3023500</v>
          </cell>
        </row>
        <row r="65">
          <cell r="C65">
            <v>3023501</v>
          </cell>
        </row>
        <row r="66">
          <cell r="C66">
            <v>3023502</v>
          </cell>
        </row>
        <row r="67">
          <cell r="C67">
            <v>3023504</v>
          </cell>
        </row>
        <row r="68">
          <cell r="C68">
            <v>3023506</v>
          </cell>
        </row>
        <row r="69">
          <cell r="C69">
            <v>3023507</v>
          </cell>
        </row>
        <row r="70">
          <cell r="C70">
            <v>3023510</v>
          </cell>
        </row>
        <row r="71">
          <cell r="C71">
            <v>3023511</v>
          </cell>
        </row>
        <row r="72">
          <cell r="C72">
            <v>3023512</v>
          </cell>
        </row>
        <row r="73">
          <cell r="C73">
            <v>3023513</v>
          </cell>
        </row>
        <row r="74">
          <cell r="C74">
            <v>3023514</v>
          </cell>
        </row>
        <row r="75">
          <cell r="C75">
            <v>3023516</v>
          </cell>
        </row>
        <row r="76">
          <cell r="C76">
            <v>3023518</v>
          </cell>
        </row>
        <row r="77">
          <cell r="C77">
            <v>3023520</v>
          </cell>
        </row>
        <row r="78">
          <cell r="C78">
            <v>3023521</v>
          </cell>
        </row>
        <row r="79">
          <cell r="C79">
            <v>3023522</v>
          </cell>
        </row>
        <row r="80">
          <cell r="C80">
            <v>3023523</v>
          </cell>
        </row>
        <row r="81">
          <cell r="C81">
            <v>3023524</v>
          </cell>
        </row>
        <row r="82">
          <cell r="C82">
            <v>3025200</v>
          </cell>
        </row>
        <row r="83">
          <cell r="C83">
            <v>3025201</v>
          </cell>
        </row>
        <row r="84">
          <cell r="C84">
            <v>3025948</v>
          </cell>
        </row>
        <row r="85">
          <cell r="C85">
            <v>3025949</v>
          </cell>
        </row>
        <row r="86">
          <cell r="C86">
            <v>3024003</v>
          </cell>
        </row>
        <row r="87">
          <cell r="C87">
            <v>3025403</v>
          </cell>
        </row>
        <row r="88">
          <cell r="C88">
            <v>3025404</v>
          </cell>
        </row>
        <row r="89">
          <cell r="C89">
            <v>3025405</v>
          </cell>
        </row>
        <row r="90">
          <cell r="C90">
            <v>3025407</v>
          </cell>
        </row>
        <row r="91">
          <cell r="C91">
            <v>3025408</v>
          </cell>
        </row>
        <row r="92">
          <cell r="C92">
            <v>3025427</v>
          </cell>
        </row>
        <row r="93">
          <cell r="C93">
            <v>3022018</v>
          </cell>
        </row>
        <row r="94">
          <cell r="C94">
            <v>3022030</v>
          </cell>
        </row>
        <row r="95">
          <cell r="C95">
            <v>3022038</v>
          </cell>
        </row>
        <row r="96">
          <cell r="C96">
            <v>3022047</v>
          </cell>
        </row>
        <row r="97">
          <cell r="C97">
            <v>3023515</v>
          </cell>
        </row>
        <row r="98">
          <cell r="C98">
            <v>3023519</v>
          </cell>
        </row>
        <row r="99">
          <cell r="C99">
            <v>3024009</v>
          </cell>
        </row>
        <row r="100">
          <cell r="C100">
            <v>3024012</v>
          </cell>
        </row>
        <row r="101">
          <cell r="C101">
            <v>3024208</v>
          </cell>
        </row>
        <row r="102">
          <cell r="C102">
            <v>3024210</v>
          </cell>
        </row>
        <row r="103">
          <cell r="C103">
            <v>3024211</v>
          </cell>
        </row>
        <row r="104">
          <cell r="C104">
            <v>3024212</v>
          </cell>
        </row>
        <row r="105">
          <cell r="C105">
            <v>3024215</v>
          </cell>
        </row>
        <row r="106">
          <cell r="C106">
            <v>3024752</v>
          </cell>
        </row>
        <row r="107">
          <cell r="C107">
            <v>3025400</v>
          </cell>
        </row>
        <row r="108">
          <cell r="C108">
            <v>3025401</v>
          </cell>
        </row>
        <row r="109">
          <cell r="C109">
            <v>3025402</v>
          </cell>
        </row>
        <row r="110">
          <cell r="C110">
            <v>3025406</v>
          </cell>
        </row>
        <row r="111">
          <cell r="C111">
            <v>3025409</v>
          </cell>
        </row>
        <row r="112">
          <cell r="C112">
            <v>3029998</v>
          </cell>
        </row>
        <row r="113">
          <cell r="C113">
            <v>3029999</v>
          </cell>
        </row>
        <row r="114">
          <cell r="C114">
            <v>3023509</v>
          </cell>
        </row>
        <row r="115">
          <cell r="C115" t="str">
            <v/>
          </cell>
        </row>
        <row r="116">
          <cell r="C116" t="str">
            <v/>
          </cell>
        </row>
        <row r="117">
          <cell r="C117" t="str">
            <v/>
          </cell>
        </row>
        <row r="118">
          <cell r="C118" t="str">
            <v/>
          </cell>
        </row>
        <row r="119">
          <cell r="C119" t="str">
            <v/>
          </cell>
        </row>
        <row r="120">
          <cell r="C120" t="str">
            <v/>
          </cell>
        </row>
        <row r="121">
          <cell r="C121" t="str">
            <v/>
          </cell>
        </row>
        <row r="122">
          <cell r="C122" t="str">
            <v/>
          </cell>
        </row>
        <row r="123">
          <cell r="C123" t="str">
            <v/>
          </cell>
        </row>
        <row r="124">
          <cell r="C124" t="str">
            <v/>
          </cell>
        </row>
        <row r="125">
          <cell r="C125" t="str">
            <v/>
          </cell>
        </row>
        <row r="126">
          <cell r="C126" t="str">
            <v/>
          </cell>
        </row>
        <row r="127">
          <cell r="C127" t="str">
            <v/>
          </cell>
        </row>
        <row r="128">
          <cell r="C128" t="str">
            <v/>
          </cell>
        </row>
        <row r="129">
          <cell r="C129" t="str">
            <v/>
          </cell>
        </row>
        <row r="130">
          <cell r="C130" t="str">
            <v/>
          </cell>
        </row>
        <row r="131">
          <cell r="C131" t="str">
            <v/>
          </cell>
        </row>
        <row r="132">
          <cell r="C132" t="str">
            <v/>
          </cell>
        </row>
        <row r="133">
          <cell r="C133" t="str">
            <v/>
          </cell>
        </row>
        <row r="134">
          <cell r="C134" t="str">
            <v/>
          </cell>
        </row>
        <row r="135">
          <cell r="C135" t="str">
            <v/>
          </cell>
        </row>
        <row r="136">
          <cell r="C136" t="str">
            <v/>
          </cell>
        </row>
        <row r="137">
          <cell r="C137" t="str">
            <v/>
          </cell>
        </row>
        <row r="138">
          <cell r="C138" t="str">
            <v/>
          </cell>
        </row>
        <row r="139">
          <cell r="C139" t="str">
            <v/>
          </cell>
        </row>
        <row r="140">
          <cell r="C140" t="str">
            <v/>
          </cell>
        </row>
        <row r="141">
          <cell r="C141" t="str">
            <v/>
          </cell>
        </row>
        <row r="142">
          <cell r="C142" t="str">
            <v/>
          </cell>
        </row>
        <row r="143">
          <cell r="C143" t="str">
            <v/>
          </cell>
        </row>
        <row r="144">
          <cell r="C144" t="str">
            <v/>
          </cell>
        </row>
        <row r="145">
          <cell r="C145" t="str">
            <v/>
          </cell>
        </row>
        <row r="146">
          <cell r="C146" t="str">
            <v/>
          </cell>
        </row>
        <row r="147">
          <cell r="C147" t="str">
            <v/>
          </cell>
        </row>
        <row r="148">
          <cell r="C148" t="str">
            <v/>
          </cell>
        </row>
        <row r="149">
          <cell r="C149" t="str">
            <v/>
          </cell>
        </row>
        <row r="150">
          <cell r="C150" t="str">
            <v/>
          </cell>
        </row>
        <row r="151">
          <cell r="C151" t="str">
            <v/>
          </cell>
        </row>
        <row r="152">
          <cell r="C152" t="str">
            <v/>
          </cell>
        </row>
        <row r="153">
          <cell r="C153" t="str">
            <v/>
          </cell>
        </row>
        <row r="154">
          <cell r="C154" t="str">
            <v/>
          </cell>
        </row>
        <row r="155">
          <cell r="C155" t="str">
            <v/>
          </cell>
        </row>
        <row r="156">
          <cell r="C156" t="str">
            <v/>
          </cell>
        </row>
        <row r="157">
          <cell r="C157" t="str">
            <v/>
          </cell>
        </row>
        <row r="158">
          <cell r="C158" t="str">
            <v/>
          </cell>
        </row>
        <row r="159">
          <cell r="C159" t="str">
            <v/>
          </cell>
        </row>
        <row r="160">
          <cell r="C160" t="str">
            <v/>
          </cell>
        </row>
        <row r="161">
          <cell r="C161" t="str">
            <v/>
          </cell>
        </row>
        <row r="162">
          <cell r="C162" t="str">
            <v/>
          </cell>
        </row>
        <row r="163">
          <cell r="C163" t="str">
            <v/>
          </cell>
        </row>
        <row r="164">
          <cell r="C164" t="str">
            <v/>
          </cell>
        </row>
        <row r="165">
          <cell r="C165" t="str">
            <v/>
          </cell>
        </row>
        <row r="166">
          <cell r="C166" t="str">
            <v/>
          </cell>
        </row>
        <row r="167">
          <cell r="C167" t="str">
            <v/>
          </cell>
        </row>
        <row r="168">
          <cell r="C168" t="str">
            <v/>
          </cell>
        </row>
        <row r="169">
          <cell r="C169" t="str">
            <v/>
          </cell>
        </row>
        <row r="170">
          <cell r="C170" t="str">
            <v/>
          </cell>
        </row>
        <row r="171">
          <cell r="C171" t="str">
            <v/>
          </cell>
        </row>
        <row r="172">
          <cell r="C172" t="str">
            <v/>
          </cell>
        </row>
        <row r="173">
          <cell r="C173" t="str">
            <v/>
          </cell>
        </row>
        <row r="174">
          <cell r="C174" t="str">
            <v/>
          </cell>
        </row>
        <row r="175">
          <cell r="C175" t="str">
            <v/>
          </cell>
        </row>
        <row r="176">
          <cell r="C176" t="str">
            <v/>
          </cell>
        </row>
        <row r="177">
          <cell r="C177" t="str">
            <v/>
          </cell>
        </row>
        <row r="178">
          <cell r="C178" t="str">
            <v/>
          </cell>
        </row>
        <row r="179">
          <cell r="C179" t="str">
            <v/>
          </cell>
        </row>
        <row r="180">
          <cell r="C180" t="str">
            <v/>
          </cell>
        </row>
        <row r="181">
          <cell r="C181" t="str">
            <v/>
          </cell>
        </row>
        <row r="182">
          <cell r="C182" t="str">
            <v/>
          </cell>
        </row>
        <row r="183">
          <cell r="C183" t="str">
            <v/>
          </cell>
        </row>
        <row r="184">
          <cell r="C184" t="str">
            <v/>
          </cell>
        </row>
        <row r="185">
          <cell r="C185" t="str">
            <v/>
          </cell>
        </row>
        <row r="186">
          <cell r="C186" t="str">
            <v/>
          </cell>
        </row>
        <row r="187">
          <cell r="C187" t="str">
            <v/>
          </cell>
        </row>
        <row r="188">
          <cell r="C188" t="str">
            <v/>
          </cell>
        </row>
        <row r="189">
          <cell r="C189" t="str">
            <v/>
          </cell>
        </row>
        <row r="190">
          <cell r="C190" t="str">
            <v/>
          </cell>
        </row>
        <row r="191">
          <cell r="C191" t="str">
            <v/>
          </cell>
        </row>
        <row r="192">
          <cell r="C192" t="str">
            <v/>
          </cell>
        </row>
        <row r="193">
          <cell r="C193" t="str">
            <v/>
          </cell>
        </row>
        <row r="194">
          <cell r="C194" t="str">
            <v/>
          </cell>
        </row>
        <row r="195">
          <cell r="C195" t="str">
            <v/>
          </cell>
        </row>
        <row r="196">
          <cell r="C196" t="str">
            <v/>
          </cell>
        </row>
        <row r="197">
          <cell r="C197" t="str">
            <v/>
          </cell>
        </row>
        <row r="198">
          <cell r="C198" t="str">
            <v/>
          </cell>
        </row>
        <row r="199">
          <cell r="C199" t="str">
            <v/>
          </cell>
        </row>
        <row r="200">
          <cell r="C200" t="str">
            <v/>
          </cell>
        </row>
        <row r="201">
          <cell r="C201" t="str">
            <v/>
          </cell>
        </row>
        <row r="202">
          <cell r="C202" t="str">
            <v/>
          </cell>
        </row>
        <row r="203">
          <cell r="C203" t="str">
            <v/>
          </cell>
        </row>
        <row r="204">
          <cell r="C204" t="str">
            <v/>
          </cell>
        </row>
        <row r="205">
          <cell r="C205" t="str">
            <v/>
          </cell>
        </row>
        <row r="206">
          <cell r="C206" t="str">
            <v/>
          </cell>
        </row>
        <row r="207">
          <cell r="C207" t="str">
            <v/>
          </cell>
        </row>
        <row r="208">
          <cell r="C208" t="str">
            <v/>
          </cell>
        </row>
        <row r="209">
          <cell r="C209" t="str">
            <v/>
          </cell>
        </row>
        <row r="210">
          <cell r="C210" t="str">
            <v/>
          </cell>
        </row>
        <row r="211">
          <cell r="C211" t="str">
            <v/>
          </cell>
        </row>
        <row r="212">
          <cell r="C212" t="str">
            <v/>
          </cell>
        </row>
        <row r="213">
          <cell r="C213" t="str">
            <v/>
          </cell>
        </row>
        <row r="214">
          <cell r="C214" t="str">
            <v/>
          </cell>
        </row>
        <row r="215">
          <cell r="C215" t="str">
            <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sheetData>
      <sheetData sheetId="12" refreshError="1"/>
      <sheetData sheetId="13" refreshError="1"/>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TRANSeoy15"/>
      <sheetName val="News"/>
      <sheetName val="Payments"/>
      <sheetName val="CFR"/>
      <sheetName val="Pupils"/>
      <sheetName val="BudgetShare"/>
      <sheetName val="HighNeeds"/>
      <sheetName val="Top-ups"/>
      <sheetName val="HNRates"/>
      <sheetName val="PupilPremium"/>
      <sheetName val="EarlyYears"/>
      <sheetName val="Grants"/>
      <sheetName val="SixthForm"/>
      <sheetName val="Growth"/>
      <sheetName val="MFG"/>
      <sheetName val="NotionalSEN"/>
      <sheetName val="Compare"/>
      <sheetName val="BarnetReport"/>
      <sheetName val="TRANS"/>
      <sheetName val="EYData"/>
      <sheetName val="NEWISB"/>
      <sheetName val="Rates"/>
      <sheetName val="Schools"/>
      <sheetName val="1415Funding"/>
      <sheetName val="OCT14Census"/>
      <sheetName val="Schooldata"/>
      <sheetName val="HNPlaces"/>
      <sheetName val="HNPUPILS"/>
      <sheetName val="PRUCENSUS"/>
      <sheetName val="BulgeProt"/>
    </sheetNames>
    <sheetDataSet>
      <sheetData sheetId="0" refreshError="1">
        <row r="5">
          <cell r="F5"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3">
          <cell r="T23">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List"/>
      <sheetName val="New Report"/>
      <sheetName val="Master"/>
      <sheetName val="Panel History"/>
      <sheetName val="Payments CHX"/>
      <sheetName val="Payments JNL"/>
      <sheetName val="NEF Spring"/>
      <sheetName val="F April09"/>
      <sheetName val="U April09"/>
      <sheetName val="N April09"/>
      <sheetName val="P April09"/>
      <sheetName val="W April09"/>
      <sheetName val="C April09"/>
      <sheetName val="H April09"/>
      <sheetName val="Summer NEF"/>
      <sheetName val="F May09"/>
      <sheetName val="U May09"/>
      <sheetName val="N May09"/>
      <sheetName val="P May09"/>
      <sheetName val="W May09"/>
      <sheetName val="C May09"/>
      <sheetName val="H May09"/>
      <sheetName val="F June09"/>
      <sheetName val="F July09"/>
      <sheetName val="U June09"/>
      <sheetName val="U July09"/>
      <sheetName val="W June09"/>
      <sheetName val="W July09"/>
      <sheetName val="P June09"/>
      <sheetName val="P July09"/>
      <sheetName val="N June09"/>
      <sheetName val="N July09"/>
      <sheetName val="H July09"/>
      <sheetName val="F August09"/>
      <sheetName val="U August09"/>
      <sheetName val="W August09"/>
      <sheetName val="P August09"/>
      <sheetName val="N August09"/>
      <sheetName val="NEF Autumn 09"/>
      <sheetName val="F September09"/>
      <sheetName val="U September09"/>
      <sheetName val="W September09"/>
      <sheetName val="P September09"/>
      <sheetName val="N September09"/>
      <sheetName val="H June09"/>
      <sheetName val="Centre Totals"/>
      <sheetName val="Children Centre Pupil Breakdown"/>
      <sheetName val="Data"/>
    </sheetNames>
    <sheetDataSet>
      <sheetData sheetId="0" refreshError="1"/>
      <sheetData sheetId="1" refreshError="1">
        <row r="4">
          <cell r="J4" t="str">
            <v>September</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List"/>
      <sheetName val="New Report"/>
      <sheetName val="Master"/>
      <sheetName val="Panel History"/>
      <sheetName val="Payments CHX"/>
      <sheetName val="Payments JNL"/>
      <sheetName val="NEF Spring"/>
      <sheetName val="F April09"/>
      <sheetName val="U April09"/>
      <sheetName val="N April09"/>
      <sheetName val="P April09"/>
      <sheetName val="W April09"/>
      <sheetName val="C April09"/>
      <sheetName val="H April09"/>
      <sheetName val="Summer NEF"/>
      <sheetName val="F May09"/>
      <sheetName val="U May09"/>
      <sheetName val="N May09"/>
      <sheetName val="P May09"/>
      <sheetName val="W May09"/>
      <sheetName val="C May09"/>
      <sheetName val="H May09"/>
      <sheetName val="F June09"/>
      <sheetName val="F July09"/>
      <sheetName val="U June09"/>
      <sheetName val="U July09"/>
      <sheetName val="W June09"/>
      <sheetName val="W July09"/>
      <sheetName val="P June09"/>
      <sheetName val="P July09"/>
      <sheetName val="N June09"/>
      <sheetName val="N July09"/>
      <sheetName val="H July09"/>
      <sheetName val="F August09"/>
      <sheetName val="U August09"/>
      <sheetName val="W August09"/>
      <sheetName val="P August09"/>
      <sheetName val="N August09"/>
      <sheetName val="NEF Autumn 09"/>
      <sheetName val="F September09"/>
      <sheetName val="U September09"/>
      <sheetName val="W September09"/>
      <sheetName val="P September09"/>
      <sheetName val="N September09"/>
      <sheetName val="H June09"/>
      <sheetName val="Centre Totals"/>
      <sheetName val="Children Centre Pupil Breakdown"/>
      <sheetName val="Data"/>
    </sheetNames>
    <sheetDataSet>
      <sheetData sheetId="0" refreshError="1"/>
      <sheetData sheetId="1" refreshError="1">
        <row r="4">
          <cell r="J4" t="str">
            <v>September</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refreshError="1"/>
      <sheetData sheetId="1" refreshError="1"/>
      <sheetData sheetId="2" refreshError="1"/>
      <sheetData sheetId="3" refreshError="1"/>
      <sheetData sheetId="4" refreshError="1"/>
      <sheetData sheetId="5" refreshError="1">
        <row r="5">
          <cell r="G5" t="str">
            <v>LAESTAB</v>
          </cell>
        </row>
        <row r="6">
          <cell r="BR6" t="str">
            <v>School closed prior to 1 April 2015</v>
          </cell>
        </row>
        <row r="7">
          <cell r="BR7" t="str">
            <v>New School opening prior to 1 April 2015</v>
          </cell>
        </row>
        <row r="8">
          <cell r="BR8" t="str">
            <v>New School opening after 1 April 2015</v>
          </cell>
        </row>
        <row r="9">
          <cell r="BR9" t="str">
            <v>Amalgamation of schools by 1 April 2015</v>
          </cell>
        </row>
        <row r="10">
          <cell r="BR10" t="str">
            <v>Change in pupil numbers/factors</v>
          </cell>
        </row>
        <row r="11">
          <cell r="BR11" t="str">
            <v>Conversion to academy status prior to 11 January 2015</v>
          </cell>
        </row>
        <row r="12">
          <cell r="BR12" t="str">
            <v>New Academy/Free School</v>
          </cell>
        </row>
        <row r="13">
          <cell r="BR13" t="str">
            <v>Post-16 institution with Sixth Form Funding From DSG</v>
          </cell>
        </row>
        <row r="14">
          <cell r="BR14" t="str">
            <v>Other</v>
          </cell>
        </row>
      </sheetData>
      <sheetData sheetId="6" refreshError="1"/>
      <sheetData sheetId="7" refreshError="1"/>
      <sheetData sheetId="8" refreshError="1"/>
      <sheetData sheetId="9" refreshError="1"/>
      <sheetData sheetId="10" refreshError="1">
        <row r="9">
          <cell r="E9" t="str">
            <v>No</v>
          </cell>
        </row>
        <row r="11">
          <cell r="L11">
            <v>4.4999999999999998E-2</v>
          </cell>
        </row>
        <row r="12">
          <cell r="L12">
            <v>4.4999999999999998E-2</v>
          </cell>
        </row>
        <row r="13">
          <cell r="L13">
            <v>4.4999999999999998E-2</v>
          </cell>
        </row>
        <row r="15">
          <cell r="D15" t="str">
            <v>FSM6 % Primary</v>
          </cell>
          <cell r="E15">
            <v>1383.56</v>
          </cell>
          <cell r="L15">
            <v>0.2</v>
          </cell>
        </row>
        <row r="16">
          <cell r="D16" t="str">
            <v>FSM6 % Secondary</v>
          </cell>
          <cell r="F16">
            <v>1375.32</v>
          </cell>
          <cell r="M16">
            <v>0.2</v>
          </cell>
        </row>
        <row r="17">
          <cell r="E17">
            <v>0</v>
          </cell>
          <cell r="F17">
            <v>0</v>
          </cell>
          <cell r="L17">
            <v>0</v>
          </cell>
          <cell r="M17">
            <v>0</v>
          </cell>
        </row>
        <row r="18">
          <cell r="E18">
            <v>0</v>
          </cell>
          <cell r="F18">
            <v>0</v>
          </cell>
          <cell r="L18">
            <v>0</v>
          </cell>
          <cell r="M18">
            <v>0</v>
          </cell>
        </row>
        <row r="19">
          <cell r="E19">
            <v>0</v>
          </cell>
          <cell r="F19">
            <v>0</v>
          </cell>
          <cell r="L19">
            <v>0</v>
          </cell>
          <cell r="M19">
            <v>0</v>
          </cell>
        </row>
        <row r="20">
          <cell r="E20">
            <v>215</v>
          </cell>
          <cell r="F20">
            <v>247</v>
          </cell>
          <cell r="L20">
            <v>0.2</v>
          </cell>
          <cell r="M20">
            <v>0.2</v>
          </cell>
        </row>
        <row r="21">
          <cell r="E21">
            <v>717</v>
          </cell>
          <cell r="F21">
            <v>819</v>
          </cell>
          <cell r="L21">
            <v>0.2</v>
          </cell>
          <cell r="M21">
            <v>0.2</v>
          </cell>
        </row>
        <row r="22">
          <cell r="E22">
            <v>4205</v>
          </cell>
          <cell r="F22">
            <v>2917</v>
          </cell>
          <cell r="L22">
            <v>0.2</v>
          </cell>
          <cell r="M22">
            <v>0.2</v>
          </cell>
        </row>
        <row r="24">
          <cell r="E24">
            <v>0</v>
          </cell>
          <cell r="L24">
            <v>0</v>
          </cell>
        </row>
        <row r="25">
          <cell r="D25" t="str">
            <v>EAL 2 Primary</v>
          </cell>
          <cell r="E25">
            <v>530</v>
          </cell>
          <cell r="L25">
            <v>1</v>
          </cell>
        </row>
        <row r="26">
          <cell r="D26" t="str">
            <v>EAL 2 Secondary</v>
          </cell>
          <cell r="F26">
            <v>1378</v>
          </cell>
          <cell r="M26">
            <v>1</v>
          </cell>
        </row>
        <row r="27">
          <cell r="E27">
            <v>422.9</v>
          </cell>
          <cell r="F27">
            <v>618.53</v>
          </cell>
          <cell r="L27">
            <v>1</v>
          </cell>
          <cell r="M27">
            <v>1</v>
          </cell>
        </row>
        <row r="29">
          <cell r="L29">
            <v>0</v>
          </cell>
        </row>
        <row r="30">
          <cell r="D30" t="str">
            <v>N/A</v>
          </cell>
        </row>
        <row r="31">
          <cell r="F31">
            <v>0</v>
          </cell>
          <cell r="M31">
            <v>0</v>
          </cell>
        </row>
        <row r="37">
          <cell r="F37">
            <v>122000</v>
          </cell>
          <cell r="G37">
            <v>122000</v>
          </cell>
          <cell r="L37">
            <v>0</v>
          </cell>
          <cell r="M37">
            <v>0</v>
          </cell>
        </row>
        <row r="38">
          <cell r="F38">
            <v>0</v>
          </cell>
          <cell r="G38">
            <v>0</v>
          </cell>
          <cell r="H38">
            <v>0</v>
          </cell>
          <cell r="I38">
            <v>0</v>
          </cell>
          <cell r="L38">
            <v>0</v>
          </cell>
          <cell r="M38">
            <v>0</v>
          </cell>
        </row>
        <row r="40">
          <cell r="K40" t="str">
            <v>Fixed</v>
          </cell>
        </row>
        <row r="41">
          <cell r="K41" t="str">
            <v>Fixed</v>
          </cell>
        </row>
        <row r="42">
          <cell r="K42" t="str">
            <v>Fixed</v>
          </cell>
        </row>
        <row r="43">
          <cell r="K43" t="str">
            <v>Fixed</v>
          </cell>
        </row>
        <row r="45">
          <cell r="L45">
            <v>0</v>
          </cell>
        </row>
        <row r="46">
          <cell r="L46">
            <v>0</v>
          </cell>
        </row>
        <row r="47">
          <cell r="L47">
            <v>0</v>
          </cell>
        </row>
        <row r="48">
          <cell r="L48">
            <v>0</v>
          </cell>
        </row>
        <row r="52">
          <cell r="L52">
            <v>0</v>
          </cell>
        </row>
        <row r="53">
          <cell r="L53">
            <v>0</v>
          </cell>
        </row>
        <row r="54">
          <cell r="L54">
            <v>0</v>
          </cell>
        </row>
        <row r="55">
          <cell r="L55">
            <v>0</v>
          </cell>
        </row>
        <row r="56">
          <cell r="L56">
            <v>0</v>
          </cell>
        </row>
        <row r="62">
          <cell r="G62">
            <v>1</v>
          </cell>
        </row>
      </sheetData>
      <sheetData sheetId="11" refreshError="1">
        <row r="1">
          <cell r="B1" t="str">
            <v>Please enter primary and secondary unit rates against appropriate indicators. For the sparsity factor only please enter percentages. Please note that pupils in middle schools are treated as deemed and all-through schools as secondary. Academies cannot de-delegate</v>
          </cell>
        </row>
        <row r="10">
          <cell r="V10">
            <v>9.5500000000000007</v>
          </cell>
        </row>
        <row r="11">
          <cell r="W11">
            <v>16.34</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row>
        <row r="20">
          <cell r="W20">
            <v>0</v>
          </cell>
        </row>
        <row r="21">
          <cell r="V21">
            <v>0</v>
          </cell>
        </row>
        <row r="22">
          <cell r="W22">
            <v>0</v>
          </cell>
        </row>
        <row r="23">
          <cell r="V23">
            <v>0</v>
          </cell>
          <cell r="W23">
            <v>0</v>
          </cell>
        </row>
        <row r="24">
          <cell r="V24">
            <v>0</v>
          </cell>
          <cell r="W24">
            <v>0</v>
          </cell>
        </row>
        <row r="26">
          <cell r="V26">
            <v>0</v>
          </cell>
          <cell r="W26">
            <v>0</v>
          </cell>
        </row>
      </sheetData>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Data Sources"/>
      <sheetName val="New Under Five Assumptions"/>
      <sheetName val="Assumptions"/>
      <sheetName val="Inputs to Inputs!"/>
      <sheetName val="Inputs for SWGE Forecasting"/>
      <sheetName val="Calculation of Repricing Factor"/>
      <sheetName val="Statemented Adjustment Factor "/>
      <sheetName val="PRC Model (Discretionary Comp)"/>
      <sheetName val="PRC Model (Mandatory Comp)"/>
      <sheetName val="Nursery Forecasting"/>
      <sheetName val="Primary Forecasting"/>
      <sheetName val="Secondary Forecasting"/>
      <sheetName val="Special Forecasting"/>
      <sheetName val="FE for Adult Education Forecast"/>
      <sheetName val="Other Forecasting"/>
      <sheetName val="Transport Forecasting"/>
      <sheetName val="Final Summary of all Forecasts"/>
      <sheetName val="Under Fives PVI Split"/>
      <sheetName val="Adding on Extra Grant 00-01"/>
      <sheetName val="Adding on Extra Grant 01-02"/>
      <sheetName val="SSG 2001-02"/>
      <sheetName val="TALL4"/>
      <sheetName val="TALL4 + Extra Grants Monies"/>
      <sheetName val="TALL5 + extra grant monies"/>
      <sheetName val="Tallies Summary"/>
      <sheetName val="Summary of tallies summary"/>
      <sheetName val="Database info"/>
      <sheetName val="Grants 2001-02"/>
      <sheetName val="Project A "/>
    </sheetNames>
    <sheetDataSet>
      <sheetData sheetId="0" refreshError="1"/>
      <sheetData sheetId="1" refreshError="1"/>
      <sheetData sheetId="2" refreshError="1"/>
      <sheetData sheetId="3" refreshError="1"/>
      <sheetData sheetId="4" refreshError="1"/>
      <sheetData sheetId="5" refreshError="1">
        <row r="3">
          <cell r="B3" t="str">
            <v>1998-99</v>
          </cell>
          <cell r="C3" t="str">
            <v>1999-00</v>
          </cell>
          <cell r="D3" t="str">
            <v>2000-01</v>
          </cell>
          <cell r="E3" t="str">
            <v>2001-02</v>
          </cell>
          <cell r="F3" t="str">
            <v>2002-03</v>
          </cell>
          <cell r="G3" t="str">
            <v>2003-04</v>
          </cell>
          <cell r="H3" t="str">
            <v>2004-05</v>
          </cell>
        </row>
        <row r="135">
          <cell r="C135">
            <v>1</v>
          </cell>
          <cell r="D135">
            <v>1</v>
          </cell>
          <cell r="E135">
            <v>1</v>
          </cell>
          <cell r="F135">
            <v>1</v>
          </cell>
          <cell r="G135">
            <v>1</v>
          </cell>
          <cell r="H135">
            <v>1</v>
          </cell>
        </row>
        <row r="139">
          <cell r="B139">
            <v>196.73915016476209</v>
          </cell>
          <cell r="C139">
            <v>198.91041828191936</v>
          </cell>
          <cell r="D139">
            <v>196.34162543485155</v>
          </cell>
          <cell r="E139">
            <v>200.53888396946479</v>
          </cell>
          <cell r="F139">
            <v>0</v>
          </cell>
          <cell r="G139">
            <v>0</v>
          </cell>
          <cell r="H139">
            <v>0</v>
          </cell>
        </row>
        <row r="144">
          <cell r="B144">
            <v>176.47783333333331</v>
          </cell>
          <cell r="C144">
            <v>175.59816666666666</v>
          </cell>
          <cell r="D144">
            <v>176.12516666666667</v>
          </cell>
          <cell r="E144">
            <v>182.84312520733187</v>
          </cell>
          <cell r="F144">
            <v>187.58534376191687</v>
          </cell>
          <cell r="G144">
            <v>188.49955934202816</v>
          </cell>
          <cell r="H144">
            <v>192.09838747650676</v>
          </cell>
        </row>
        <row r="145">
          <cell r="B145">
            <v>338.64333333333332</v>
          </cell>
          <cell r="C145">
            <v>337.47733333333332</v>
          </cell>
          <cell r="D145">
            <v>337.21066666666661</v>
          </cell>
          <cell r="E145">
            <v>338.74183524869261</v>
          </cell>
          <cell r="F145">
            <v>337.65375845555712</v>
          </cell>
          <cell r="G145">
            <v>333.20393248306664</v>
          </cell>
          <cell r="H145">
            <v>324.64034630614998</v>
          </cell>
        </row>
        <row r="146">
          <cell r="B146">
            <v>195.75183333333331</v>
          </cell>
          <cell r="C146">
            <v>193.28516666666667</v>
          </cell>
          <cell r="D146">
            <v>188.93583333333331</v>
          </cell>
          <cell r="E146">
            <v>191.79893975068418</v>
          </cell>
          <cell r="F146">
            <v>188.18907728269326</v>
          </cell>
          <cell r="G146">
            <v>185.66170830507383</v>
          </cell>
          <cell r="H146">
            <v>182.24230940105787</v>
          </cell>
        </row>
        <row r="147">
          <cell r="B147">
            <v>3589.6316666666667</v>
          </cell>
          <cell r="C147">
            <v>3579.2423333333331</v>
          </cell>
          <cell r="D147">
            <v>3559.9576666666667</v>
          </cell>
          <cell r="E147">
            <v>3514.2731665065708</v>
          </cell>
          <cell r="F147">
            <v>3463.6839864801459</v>
          </cell>
          <cell r="G147">
            <v>3409.9944006875144</v>
          </cell>
          <cell r="H147">
            <v>3363.4002547634286</v>
          </cell>
        </row>
        <row r="148">
          <cell r="B148">
            <v>4300.5046666666667</v>
          </cell>
          <cell r="C148">
            <v>4285.6030000000001</v>
          </cell>
          <cell r="D148">
            <v>4262.2293333333337</v>
          </cell>
          <cell r="E148">
            <v>4227.6570667132792</v>
          </cell>
          <cell r="F148">
            <v>4177.112165980313</v>
          </cell>
          <cell r="G148">
            <v>4117.3596008176828</v>
          </cell>
          <cell r="H148">
            <v>4062.3812979471431</v>
          </cell>
        </row>
        <row r="152">
          <cell r="B152">
            <v>1.1399999999999999</v>
          </cell>
          <cell r="C152">
            <v>0.85</v>
          </cell>
        </row>
        <row r="153">
          <cell r="B153">
            <v>15.68</v>
          </cell>
          <cell r="C153">
            <v>8.6</v>
          </cell>
        </row>
        <row r="154">
          <cell r="B154">
            <v>2.1800000000000002</v>
          </cell>
          <cell r="C154">
            <v>8.6</v>
          </cell>
        </row>
        <row r="155">
          <cell r="B155">
            <v>6.93</v>
          </cell>
          <cell r="C155">
            <v>8.6</v>
          </cell>
        </row>
        <row r="156">
          <cell r="B156">
            <v>1.4</v>
          </cell>
          <cell r="C156">
            <v>1</v>
          </cell>
        </row>
        <row r="157">
          <cell r="B157">
            <v>1.53</v>
          </cell>
          <cell r="C157">
            <v>1</v>
          </cell>
        </row>
        <row r="160">
          <cell r="C160" t="str">
            <v>-</v>
          </cell>
          <cell r="D160">
            <v>13.63</v>
          </cell>
          <cell r="E160">
            <v>14.452999999999999</v>
          </cell>
          <cell r="F160">
            <v>14.452999999999999</v>
          </cell>
          <cell r="G160">
            <v>14.452999999999999</v>
          </cell>
          <cell r="H160">
            <v>14.452999999999999</v>
          </cell>
        </row>
        <row r="161">
          <cell r="C161" t="str">
            <v>-</v>
          </cell>
          <cell r="D161">
            <v>12.96100000000024</v>
          </cell>
          <cell r="E161">
            <v>12.96100000000024</v>
          </cell>
          <cell r="F161">
            <v>12.96100000000024</v>
          </cell>
          <cell r="G161">
            <v>12.96100000000024</v>
          </cell>
          <cell r="H161">
            <v>12.96100000000024</v>
          </cell>
        </row>
      </sheetData>
      <sheetData sheetId="6" refreshError="1">
        <row r="240">
          <cell r="K240">
            <v>1</v>
          </cell>
          <cell r="L240">
            <v>1.0297601082031023</v>
          </cell>
          <cell r="M240">
            <v>1.0666882222224918</v>
          </cell>
          <cell r="N240">
            <v>1.1053587463911394</v>
          </cell>
          <cell r="O240">
            <v>1.1454539305977025</v>
          </cell>
          <cell r="P240">
            <v>1.1870387324689833</v>
          </cell>
        </row>
        <row r="348">
          <cell r="B348">
            <v>1</v>
          </cell>
          <cell r="C348">
            <v>1.0337125366442488</v>
          </cell>
          <cell r="D348">
            <v>1.0743617714194258</v>
          </cell>
          <cell r="E348">
            <v>1.1172222551126498</v>
          </cell>
          <cell r="F348">
            <v>1.1617809636840031</v>
          </cell>
          <cell r="G348">
            <v>1.2081168285019857</v>
          </cell>
        </row>
        <row r="349">
          <cell r="B349">
            <v>1</v>
          </cell>
          <cell r="C349">
            <v>1.0307207130923617</v>
          </cell>
          <cell r="D349">
            <v>1.0639031775845678</v>
          </cell>
          <cell r="E349">
            <v>1.1011428594325494</v>
          </cell>
          <cell r="F349">
            <v>1.1396814871433976</v>
          </cell>
          <cell r="G349">
            <v>1.1795641018229328</v>
          </cell>
        </row>
        <row r="350">
          <cell r="B350">
            <v>1</v>
          </cell>
          <cell r="C350">
            <v>1.0281536801164768</v>
          </cell>
          <cell r="D350">
            <v>1.0641390589205535</v>
          </cell>
          <cell r="E350">
            <v>1.1013891169050116</v>
          </cell>
          <cell r="F350">
            <v>1.1399317081967741</v>
          </cell>
          <cell r="G350">
            <v>1.179823079243741</v>
          </cell>
        </row>
        <row r="351">
          <cell r="B351">
            <v>1</v>
          </cell>
          <cell r="C351">
            <v>1.0281536801164768</v>
          </cell>
          <cell r="D351">
            <v>1.0641390589205535</v>
          </cell>
          <cell r="E351">
            <v>1.1013891169050116</v>
          </cell>
          <cell r="F351">
            <v>1.1399317081967741</v>
          </cell>
          <cell r="G351">
            <v>1.179823079243741</v>
          </cell>
        </row>
        <row r="352">
          <cell r="B352">
            <v>1</v>
          </cell>
          <cell r="C352">
            <v>1.0181536801164768</v>
          </cell>
          <cell r="D352">
            <v>1.0436075221193886</v>
          </cell>
          <cell r="E352">
            <v>1.0697028009407741</v>
          </cell>
          <cell r="F352">
            <v>1.0964395165806327</v>
          </cell>
          <cell r="G352">
            <v>1.1238445037839366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Data Sources"/>
      <sheetName val="New Under Five Assumptions"/>
      <sheetName val="Assumptions"/>
      <sheetName val="Inputs to Inputs!"/>
      <sheetName val="Inputs for SWGE Forecasting"/>
      <sheetName val="Calculation of Repricing Factor"/>
      <sheetName val="Statemented Adjustment Factor "/>
      <sheetName val="PRC Model (Discretionary Comp)"/>
      <sheetName val="PRC Model (Mandatory Comp)"/>
      <sheetName val="Nursery Forecasting"/>
      <sheetName val="Primary Forecasting"/>
      <sheetName val="Secondary Forecasting"/>
      <sheetName val="Special Forecasting"/>
      <sheetName val="FE for Adult Education Forecast"/>
      <sheetName val="Other Forecasting"/>
      <sheetName val="Transport Forecasting"/>
      <sheetName val="Final Summary of all Forecasts"/>
      <sheetName val="Under Fives PVI Split"/>
      <sheetName val="Adding on Extra Grant 00-01"/>
      <sheetName val="Adding on Extra Grant 01-02"/>
      <sheetName val="SSG 2001-02"/>
      <sheetName val="TALL4"/>
      <sheetName val="TALL4 + Extra Grants Monies"/>
      <sheetName val="TALL5 + extra grant monies"/>
      <sheetName val="Tallies Summary"/>
      <sheetName val="Summary of tallies summary"/>
      <sheetName val="Database info"/>
      <sheetName val="Grants 2001-02"/>
      <sheetName val="Project A "/>
    </sheetNames>
    <sheetDataSet>
      <sheetData sheetId="0" refreshError="1"/>
      <sheetData sheetId="1" refreshError="1"/>
      <sheetData sheetId="2" refreshError="1"/>
      <sheetData sheetId="3" refreshError="1"/>
      <sheetData sheetId="4" refreshError="1"/>
      <sheetData sheetId="5" refreshError="1">
        <row r="3">
          <cell r="B3" t="str">
            <v>1998-99</v>
          </cell>
          <cell r="C3" t="str">
            <v>1999-00</v>
          </cell>
          <cell r="D3" t="str">
            <v>2000-01</v>
          </cell>
          <cell r="E3" t="str">
            <v>2001-02</v>
          </cell>
          <cell r="F3" t="str">
            <v>2002-03</v>
          </cell>
          <cell r="G3" t="str">
            <v>2003-04</v>
          </cell>
          <cell r="H3" t="str">
            <v>2004-05</v>
          </cell>
        </row>
        <row r="135">
          <cell r="C135">
            <v>1</v>
          </cell>
          <cell r="D135">
            <v>1</v>
          </cell>
          <cell r="E135">
            <v>1</v>
          </cell>
          <cell r="F135">
            <v>1</v>
          </cell>
          <cell r="G135">
            <v>1</v>
          </cell>
          <cell r="H135">
            <v>1</v>
          </cell>
        </row>
        <row r="139">
          <cell r="B139">
            <v>196.73915016476209</v>
          </cell>
          <cell r="C139">
            <v>198.91041828191936</v>
          </cell>
          <cell r="D139">
            <v>196.34162543485155</v>
          </cell>
          <cell r="E139">
            <v>200.53888396946479</v>
          </cell>
          <cell r="F139">
            <v>0</v>
          </cell>
          <cell r="G139">
            <v>0</v>
          </cell>
          <cell r="H139">
            <v>0</v>
          </cell>
        </row>
        <row r="144">
          <cell r="B144">
            <v>176.47783333333331</v>
          </cell>
          <cell r="C144">
            <v>175.59816666666666</v>
          </cell>
          <cell r="D144">
            <v>176.12516666666667</v>
          </cell>
          <cell r="E144">
            <v>182.84312520733187</v>
          </cell>
          <cell r="F144">
            <v>187.58534376191687</v>
          </cell>
          <cell r="G144">
            <v>188.49955934202816</v>
          </cell>
          <cell r="H144">
            <v>192.09838747650676</v>
          </cell>
        </row>
        <row r="145">
          <cell r="B145">
            <v>338.64333333333332</v>
          </cell>
          <cell r="C145">
            <v>337.47733333333332</v>
          </cell>
          <cell r="D145">
            <v>337.21066666666661</v>
          </cell>
          <cell r="E145">
            <v>338.74183524869261</v>
          </cell>
          <cell r="F145">
            <v>337.65375845555712</v>
          </cell>
          <cell r="G145">
            <v>333.20393248306664</v>
          </cell>
          <cell r="H145">
            <v>324.64034630614998</v>
          </cell>
        </row>
        <row r="146">
          <cell r="B146">
            <v>195.75183333333331</v>
          </cell>
          <cell r="C146">
            <v>193.28516666666667</v>
          </cell>
          <cell r="D146">
            <v>188.93583333333331</v>
          </cell>
          <cell r="E146">
            <v>191.79893975068418</v>
          </cell>
          <cell r="F146">
            <v>188.18907728269326</v>
          </cell>
          <cell r="G146">
            <v>185.66170830507383</v>
          </cell>
          <cell r="H146">
            <v>182.24230940105787</v>
          </cell>
        </row>
        <row r="147">
          <cell r="B147">
            <v>3589.6316666666667</v>
          </cell>
          <cell r="C147">
            <v>3579.2423333333331</v>
          </cell>
          <cell r="D147">
            <v>3559.9576666666667</v>
          </cell>
          <cell r="E147">
            <v>3514.2731665065708</v>
          </cell>
          <cell r="F147">
            <v>3463.6839864801459</v>
          </cell>
          <cell r="G147">
            <v>3409.9944006875144</v>
          </cell>
          <cell r="H147">
            <v>3363.4002547634286</v>
          </cell>
        </row>
        <row r="148">
          <cell r="B148">
            <v>4300.5046666666667</v>
          </cell>
          <cell r="C148">
            <v>4285.6030000000001</v>
          </cell>
          <cell r="D148">
            <v>4262.2293333333337</v>
          </cell>
          <cell r="E148">
            <v>4227.6570667132792</v>
          </cell>
          <cell r="F148">
            <v>4177.112165980313</v>
          </cell>
          <cell r="G148">
            <v>4117.3596008176828</v>
          </cell>
          <cell r="H148">
            <v>4062.3812979471431</v>
          </cell>
        </row>
        <row r="152">
          <cell r="B152">
            <v>1.1399999999999999</v>
          </cell>
          <cell r="C152">
            <v>0.85</v>
          </cell>
        </row>
        <row r="153">
          <cell r="B153">
            <v>15.68</v>
          </cell>
          <cell r="C153">
            <v>8.6</v>
          </cell>
        </row>
        <row r="154">
          <cell r="B154">
            <v>2.1800000000000002</v>
          </cell>
          <cell r="C154">
            <v>8.6</v>
          </cell>
        </row>
        <row r="155">
          <cell r="B155">
            <v>6.93</v>
          </cell>
          <cell r="C155">
            <v>8.6</v>
          </cell>
        </row>
        <row r="156">
          <cell r="B156">
            <v>1.4</v>
          </cell>
          <cell r="C156">
            <v>1</v>
          </cell>
        </row>
        <row r="157">
          <cell r="B157">
            <v>1.53</v>
          </cell>
          <cell r="C157">
            <v>1</v>
          </cell>
        </row>
        <row r="160">
          <cell r="C160" t="str">
            <v>-</v>
          </cell>
          <cell r="D160">
            <v>13.63</v>
          </cell>
          <cell r="E160">
            <v>14.452999999999999</v>
          </cell>
          <cell r="F160">
            <v>14.452999999999999</v>
          </cell>
          <cell r="G160">
            <v>14.452999999999999</v>
          </cell>
          <cell r="H160">
            <v>14.452999999999999</v>
          </cell>
        </row>
        <row r="161">
          <cell r="C161" t="str">
            <v>-</v>
          </cell>
          <cell r="D161">
            <v>12.96100000000024</v>
          </cell>
          <cell r="E161">
            <v>12.96100000000024</v>
          </cell>
          <cell r="F161">
            <v>12.96100000000024</v>
          </cell>
          <cell r="G161">
            <v>12.96100000000024</v>
          </cell>
          <cell r="H161">
            <v>12.96100000000024</v>
          </cell>
        </row>
      </sheetData>
      <sheetData sheetId="6" refreshError="1">
        <row r="240">
          <cell r="K240">
            <v>1</v>
          </cell>
          <cell r="L240">
            <v>1.0297601082031023</v>
          </cell>
          <cell r="M240">
            <v>1.0666882222224918</v>
          </cell>
          <cell r="N240">
            <v>1.1053587463911394</v>
          </cell>
          <cell r="O240">
            <v>1.1454539305977025</v>
          </cell>
          <cell r="P240">
            <v>1.1870387324689833</v>
          </cell>
        </row>
        <row r="348">
          <cell r="B348">
            <v>1</v>
          </cell>
          <cell r="C348">
            <v>1.0337125366442488</v>
          </cell>
          <cell r="D348">
            <v>1.0743617714194258</v>
          </cell>
          <cell r="E348">
            <v>1.1172222551126498</v>
          </cell>
          <cell r="F348">
            <v>1.1617809636840031</v>
          </cell>
          <cell r="G348">
            <v>1.2081168285019857</v>
          </cell>
        </row>
        <row r="349">
          <cell r="B349">
            <v>1</v>
          </cell>
          <cell r="C349">
            <v>1.0307207130923617</v>
          </cell>
          <cell r="D349">
            <v>1.0639031775845678</v>
          </cell>
          <cell r="E349">
            <v>1.1011428594325494</v>
          </cell>
          <cell r="F349">
            <v>1.1396814871433976</v>
          </cell>
          <cell r="G349">
            <v>1.1795641018229328</v>
          </cell>
        </row>
        <row r="350">
          <cell r="B350">
            <v>1</v>
          </cell>
          <cell r="C350">
            <v>1.0281536801164768</v>
          </cell>
          <cell r="D350">
            <v>1.0641390589205535</v>
          </cell>
          <cell r="E350">
            <v>1.1013891169050116</v>
          </cell>
          <cell r="F350">
            <v>1.1399317081967741</v>
          </cell>
          <cell r="G350">
            <v>1.179823079243741</v>
          </cell>
        </row>
        <row r="351">
          <cell r="B351">
            <v>1</v>
          </cell>
          <cell r="C351">
            <v>1.0281536801164768</v>
          </cell>
          <cell r="D351">
            <v>1.0641390589205535</v>
          </cell>
          <cell r="E351">
            <v>1.1013891169050116</v>
          </cell>
          <cell r="F351">
            <v>1.1399317081967741</v>
          </cell>
          <cell r="G351">
            <v>1.179823079243741</v>
          </cell>
        </row>
        <row r="352">
          <cell r="B352">
            <v>1</v>
          </cell>
          <cell r="C352">
            <v>1.0181536801164768</v>
          </cell>
          <cell r="D352">
            <v>1.0436075221193886</v>
          </cell>
          <cell r="E352">
            <v>1.0697028009407741</v>
          </cell>
          <cell r="F352">
            <v>1.0964395165806327</v>
          </cell>
          <cell r="G352">
            <v>1.1238445037839366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Data Sources"/>
      <sheetName val="New Under Five Assumptions"/>
      <sheetName val="Assumptions"/>
      <sheetName val="Inputs to Inputs!"/>
      <sheetName val="Inputs for SWGE Forecasting"/>
      <sheetName val="Calculation of Repricing Factor"/>
      <sheetName val="Statemented Adjustment Factor "/>
      <sheetName val="PRC Repricing Factor"/>
      <sheetName val="Nursery Forecasting"/>
      <sheetName val="Primary Forecasting"/>
      <sheetName val="Secondary Forecasting"/>
      <sheetName val="Special Forecasting"/>
      <sheetName val="FE for Adult Education Forecast"/>
      <sheetName val="Other Forecasting"/>
      <sheetName val="Transport Forecasting"/>
      <sheetName val="Final Summary of all Forecasts"/>
      <sheetName val="Split Under Fives PVI"/>
      <sheetName val="Under Fives PVI Split NEG"/>
      <sheetName val="SSG 2001-02"/>
      <sheetName val="TALL4"/>
      <sheetName val="EMA Split"/>
      <sheetName val="TALL4 SWGE"/>
      <sheetName val="Tallies Summary"/>
      <sheetName val="Summary of tallies summary"/>
      <sheetName val="Database info"/>
      <sheetName val="Grants 2001-02"/>
      <sheetName val="Project A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Data Sources"/>
      <sheetName val="New Under Five Assumptions"/>
      <sheetName val="Assumptions"/>
      <sheetName val="Inputs to Inputs!"/>
      <sheetName val="Inputs for SWGE Forecasting"/>
      <sheetName val="Calculation of Repricing Factor"/>
      <sheetName val="Statemented Adjustment Factor "/>
      <sheetName val="PRC Repricing Factor"/>
      <sheetName val="Nursery Forecasting"/>
      <sheetName val="Primary Forecasting"/>
      <sheetName val="Secondary Forecasting"/>
      <sheetName val="Special Forecasting"/>
      <sheetName val="FE for Adult Education Forecast"/>
      <sheetName val="Other Forecasting"/>
      <sheetName val="Transport Forecasting"/>
      <sheetName val="Final Summary of all Forecasts"/>
      <sheetName val="Split Under Fives PVI"/>
      <sheetName val="Under Fives PVI Split NEG"/>
      <sheetName val="SSG 2001-02"/>
      <sheetName val="TALL4"/>
      <sheetName val="EMA Split"/>
      <sheetName val="TALL4 SWGE"/>
      <sheetName val="Tallies Summary"/>
      <sheetName val="Summary of tallies summary"/>
      <sheetName val="Database info"/>
      <sheetName val="Grants 2001-02"/>
      <sheetName val="Project A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 Summary "/>
      <sheetName val="Passporting Calculation Sheet"/>
      <sheetName val="Provisional Budget"/>
      <sheetName val="Adjustments"/>
      <sheetName val="Data Sheet"/>
      <sheetName val="Summaries"/>
      <sheetName val="2004-05 FINAL EIC"/>
      <sheetName val="2004-05 Provisiona EFSS FIGURES"/>
      <sheetName val="2004-05 Final EFSS Figures"/>
      <sheetName val="Running info"/>
      <sheetName val="Passporting 2004-05"/>
      <sheetName val="SB"/>
      <sheetName val="LSC"/>
      <sheetName val="SHORTNAMES"/>
      <sheetName val="Just Passporting"/>
      <sheetName val="Err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5">
          <cell r="D15" t="str">
            <v>FSM6 % Primary</v>
          </cell>
        </row>
      </sheetData>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
      <sheetName val="Home"/>
      <sheetName val="1617Proj"/>
      <sheetName val="2015-16 Summary"/>
      <sheetName val="2015-16 DSG allocations"/>
      <sheetName val="2015-16 HN places &amp; deductions"/>
      <sheetName val="2015-16 NRA cash transfer"/>
      <sheetName val="2015-16 additions"/>
      <sheetName val="LA Type"/>
      <sheetName val="2014-15 HN block baseline"/>
      <sheetName val="2015-16 HN block "/>
      <sheetName val="Residency to location"/>
    </sheetNames>
    <sheetDataSet>
      <sheetData sheetId="0"/>
      <sheetData sheetId="1">
        <row r="5">
          <cell r="F5" t="e">
            <v>#N/A</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Table3"/>
      <sheetName val="T3 Comparison with last year"/>
      <sheetName val="Fudges"/>
      <sheetName val="Summary of Expenditure"/>
      <sheetName val="Summary of Checks"/>
      <sheetName val="Nursery"/>
      <sheetName val="Primary"/>
      <sheetName val="Secondary"/>
      <sheetName val="Special"/>
      <sheetName val="Pupil Support"/>
      <sheetName val="Ind. School Fees"/>
      <sheetName val="Teacher Dev."/>
      <sheetName val="Meals and Milk (Other Schools)"/>
      <sheetName val="Schools Transport"/>
      <sheetName val="Other Support Services"/>
      <sheetName val="Other Schools Summary"/>
      <sheetName val="Adult Education"/>
      <sheetName val="Youth Service"/>
      <sheetName val="Discretionary Awards"/>
      <sheetName val="Other Transport"/>
      <sheetName val="Other FE Sector Summary"/>
      <sheetName val="Central Administartion"/>
      <sheetName val="Other Community Services"/>
      <sheetName val="Other Education Sector Summary"/>
      <sheetName val="PRC"/>
      <sheetName val="Removing Milk"/>
      <sheetName val="Split Under Fives from Primary"/>
      <sheetName val="Split Under Fives PVI"/>
      <sheetName val="NEG for PVI Split"/>
      <sheetName val="EMA Split"/>
      <sheetName val="TALL3"/>
      <sheetName val="TALL8"/>
      <sheetName val="Proportions"/>
      <sheetName val="Tallie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Table3"/>
      <sheetName val="T3 Comparison with last year"/>
      <sheetName val="Fudges"/>
      <sheetName val="Summary of Expenditure"/>
      <sheetName val="Summary of Checks"/>
      <sheetName val="Nursery"/>
      <sheetName val="Primary"/>
      <sheetName val="Secondary"/>
      <sheetName val="Special"/>
      <sheetName val="Pupil Support"/>
      <sheetName val="Ind. School Fees"/>
      <sheetName val="Teacher Dev."/>
      <sheetName val="Meals and Milk (Other Schools)"/>
      <sheetName val="Schools Transport"/>
      <sheetName val="Other Support Services"/>
      <sheetName val="Other Schools Summary"/>
      <sheetName val="Adult Education"/>
      <sheetName val="Youth Service"/>
      <sheetName val="Discretionary Awards"/>
      <sheetName val="Other Transport"/>
      <sheetName val="Other FE Sector Summary"/>
      <sheetName val="Central Administartion"/>
      <sheetName val="Other Community Services"/>
      <sheetName val="Other Education Sector Summary"/>
      <sheetName val="PRC"/>
      <sheetName val="Removing Milk"/>
      <sheetName val="Split Under Fives from Primary"/>
      <sheetName val="Split Under Fives PVI"/>
      <sheetName val="NEG for PVI Split"/>
      <sheetName val="EMA Split"/>
      <sheetName val="TALL3"/>
      <sheetName val="TALL8"/>
      <sheetName val="Proportions"/>
      <sheetName val="Tallie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summary"/>
      <sheetName val="Budget Summary"/>
      <sheetName val="Commitment Summary"/>
      <sheetName val="Private &amp; Ind Residential"/>
      <sheetName val="Private &amp; Ind Schools"/>
      <sheetName val="Recoupment OLA Schools"/>
      <sheetName val="Academies"/>
      <sheetName val="Children's Centres"/>
      <sheetName val="Therapies"/>
      <sheetName val="Invest to Save"/>
      <sheetName val="Block Purchase"/>
      <sheetName val="Holidays &amp; Term Dates"/>
      <sheetName val="Client Data"/>
      <sheetName val="Provider Listing"/>
      <sheetName val="Vendor List"/>
      <sheetName val="Coding"/>
      <sheetName val="Notes"/>
      <sheetName val="Help"/>
      <sheetName val="Chec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M2">
            <v>41000</v>
          </cell>
          <cell r="O2">
            <v>41364</v>
          </cell>
        </row>
        <row r="3">
          <cell r="B3">
            <v>41001</v>
          </cell>
        </row>
        <row r="4">
          <cell r="B4">
            <v>41002</v>
          </cell>
        </row>
        <row r="5">
          <cell r="B5">
            <v>41003</v>
          </cell>
        </row>
        <row r="6">
          <cell r="B6">
            <v>41004</v>
          </cell>
        </row>
        <row r="7">
          <cell r="B7">
            <v>41005</v>
          </cell>
        </row>
        <row r="8">
          <cell r="B8">
            <v>41008</v>
          </cell>
        </row>
        <row r="9">
          <cell r="B9">
            <v>41009</v>
          </cell>
        </row>
        <row r="10">
          <cell r="B10">
            <v>41010</v>
          </cell>
        </row>
        <row r="11">
          <cell r="B11">
            <v>41011</v>
          </cell>
        </row>
        <row r="12">
          <cell r="B12">
            <v>41012</v>
          </cell>
        </row>
        <row r="13">
          <cell r="B13">
            <v>41036</v>
          </cell>
        </row>
        <row r="14">
          <cell r="B14">
            <v>41064</v>
          </cell>
        </row>
        <row r="15">
          <cell r="B15">
            <v>41065</v>
          </cell>
        </row>
        <row r="16">
          <cell r="B16">
            <v>41066</v>
          </cell>
        </row>
        <row r="17">
          <cell r="B17">
            <v>41067</v>
          </cell>
        </row>
        <row r="18">
          <cell r="B18">
            <v>41068</v>
          </cell>
        </row>
        <row r="19">
          <cell r="B19">
            <v>41114</v>
          </cell>
        </row>
        <row r="20">
          <cell r="B20">
            <v>41115</v>
          </cell>
        </row>
        <row r="21">
          <cell r="B21">
            <v>41116</v>
          </cell>
        </row>
        <row r="22">
          <cell r="B22">
            <v>41117</v>
          </cell>
        </row>
        <row r="23">
          <cell r="B23">
            <v>41120</v>
          </cell>
        </row>
        <row r="24">
          <cell r="B24">
            <v>41121</v>
          </cell>
        </row>
        <row r="25">
          <cell r="B25">
            <v>41122</v>
          </cell>
        </row>
        <row r="26">
          <cell r="B26">
            <v>41123</v>
          </cell>
        </row>
        <row r="27">
          <cell r="B27">
            <v>41124</v>
          </cell>
        </row>
        <row r="28">
          <cell r="B28">
            <v>41127</v>
          </cell>
        </row>
        <row r="29">
          <cell r="B29">
            <v>41128</v>
          </cell>
        </row>
        <row r="30">
          <cell r="B30">
            <v>41129</v>
          </cell>
        </row>
        <row r="31">
          <cell r="B31">
            <v>41130</v>
          </cell>
        </row>
        <row r="32">
          <cell r="B32">
            <v>41131</v>
          </cell>
        </row>
        <row r="33">
          <cell r="B33">
            <v>41134</v>
          </cell>
        </row>
        <row r="34">
          <cell r="B34">
            <v>41135</v>
          </cell>
        </row>
        <row r="35">
          <cell r="B35">
            <v>41136</v>
          </cell>
        </row>
        <row r="36">
          <cell r="B36">
            <v>41137</v>
          </cell>
        </row>
        <row r="37">
          <cell r="B37">
            <v>41138</v>
          </cell>
        </row>
        <row r="38">
          <cell r="B38">
            <v>41141</v>
          </cell>
        </row>
        <row r="39">
          <cell r="B39">
            <v>41142</v>
          </cell>
        </row>
        <row r="40">
          <cell r="B40">
            <v>41143</v>
          </cell>
        </row>
        <row r="41">
          <cell r="B41">
            <v>41144</v>
          </cell>
        </row>
        <row r="42">
          <cell r="B42">
            <v>41145</v>
          </cell>
        </row>
        <row r="43">
          <cell r="B43">
            <v>41148</v>
          </cell>
        </row>
        <row r="44">
          <cell r="B44">
            <v>41149</v>
          </cell>
        </row>
        <row r="45">
          <cell r="B45">
            <v>41150</v>
          </cell>
        </row>
        <row r="46">
          <cell r="B46">
            <v>41151</v>
          </cell>
        </row>
        <row r="47">
          <cell r="B47">
            <v>41152</v>
          </cell>
        </row>
        <row r="48">
          <cell r="B48">
            <v>41155</v>
          </cell>
        </row>
        <row r="49">
          <cell r="B49">
            <v>41211</v>
          </cell>
        </row>
        <row r="50">
          <cell r="B50">
            <v>41212</v>
          </cell>
        </row>
        <row r="51">
          <cell r="B51">
            <v>41213</v>
          </cell>
        </row>
        <row r="52">
          <cell r="B52">
            <v>41214</v>
          </cell>
        </row>
        <row r="53">
          <cell r="B53">
            <v>41215</v>
          </cell>
        </row>
        <row r="54">
          <cell r="B54">
            <v>41267</v>
          </cell>
        </row>
        <row r="55">
          <cell r="B55">
            <v>41268</v>
          </cell>
        </row>
        <row r="56">
          <cell r="B56">
            <v>41269</v>
          </cell>
        </row>
        <row r="57">
          <cell r="B57">
            <v>41270</v>
          </cell>
        </row>
        <row r="58">
          <cell r="B58">
            <v>41271</v>
          </cell>
        </row>
        <row r="59">
          <cell r="B59">
            <v>41274</v>
          </cell>
        </row>
        <row r="60">
          <cell r="B60">
            <v>41275</v>
          </cell>
        </row>
        <row r="61">
          <cell r="B61">
            <v>41276</v>
          </cell>
        </row>
        <row r="62">
          <cell r="B62">
            <v>41277</v>
          </cell>
        </row>
        <row r="63">
          <cell r="B63">
            <v>41278</v>
          </cell>
        </row>
        <row r="64">
          <cell r="B64">
            <v>41323</v>
          </cell>
        </row>
        <row r="65">
          <cell r="B65">
            <v>41324</v>
          </cell>
        </row>
        <row r="66">
          <cell r="B66">
            <v>41325</v>
          </cell>
        </row>
        <row r="67">
          <cell r="B67">
            <v>41326</v>
          </cell>
        </row>
        <row r="68">
          <cell r="B68">
            <v>41327</v>
          </cell>
        </row>
        <row r="69">
          <cell r="B69">
            <v>41362</v>
          </cell>
        </row>
        <row r="70">
          <cell r="B70">
            <v>41365</v>
          </cell>
        </row>
        <row r="71">
          <cell r="B71">
            <v>41366</v>
          </cell>
        </row>
        <row r="72">
          <cell r="B72">
            <v>41367</v>
          </cell>
        </row>
        <row r="73">
          <cell r="B73">
            <v>41368</v>
          </cell>
        </row>
        <row r="74">
          <cell r="B74">
            <v>41369</v>
          </cell>
        </row>
        <row r="75">
          <cell r="B75">
            <v>41372</v>
          </cell>
        </row>
        <row r="76">
          <cell r="B76">
            <v>41373</v>
          </cell>
        </row>
        <row r="77">
          <cell r="B77">
            <v>41374</v>
          </cell>
        </row>
        <row r="78">
          <cell r="B78">
            <v>41375</v>
          </cell>
        </row>
        <row r="79">
          <cell r="B79">
            <v>41376</v>
          </cell>
        </row>
        <row r="80">
          <cell r="B80">
            <v>41400</v>
          </cell>
        </row>
        <row r="81">
          <cell r="B81">
            <v>41421</v>
          </cell>
        </row>
        <row r="82">
          <cell r="B82">
            <v>41422</v>
          </cell>
        </row>
        <row r="83">
          <cell r="B83">
            <v>41423</v>
          </cell>
        </row>
        <row r="84">
          <cell r="B84">
            <v>41424</v>
          </cell>
        </row>
        <row r="85">
          <cell r="B85">
            <v>41425</v>
          </cell>
        </row>
        <row r="86">
          <cell r="B86">
            <v>41480</v>
          </cell>
        </row>
        <row r="87">
          <cell r="B87">
            <v>41481</v>
          </cell>
        </row>
        <row r="88">
          <cell r="B88">
            <v>41484</v>
          </cell>
        </row>
        <row r="89">
          <cell r="B89">
            <v>41485</v>
          </cell>
        </row>
        <row r="90">
          <cell r="B90">
            <v>41486</v>
          </cell>
        </row>
        <row r="91">
          <cell r="B91">
            <v>41487</v>
          </cell>
        </row>
        <row r="92">
          <cell r="B92">
            <v>41488</v>
          </cell>
        </row>
        <row r="93">
          <cell r="B93">
            <v>41491</v>
          </cell>
        </row>
        <row r="94">
          <cell r="B94">
            <v>41492</v>
          </cell>
        </row>
        <row r="95">
          <cell r="B95">
            <v>41493</v>
          </cell>
        </row>
        <row r="96">
          <cell r="B96">
            <v>41494</v>
          </cell>
        </row>
        <row r="97">
          <cell r="B97">
            <v>41495</v>
          </cell>
        </row>
        <row r="98">
          <cell r="B98">
            <v>41498</v>
          </cell>
        </row>
        <row r="99">
          <cell r="B99">
            <v>41499</v>
          </cell>
        </row>
        <row r="100">
          <cell r="B100">
            <v>41500</v>
          </cell>
        </row>
        <row r="101">
          <cell r="B101">
            <v>41501</v>
          </cell>
        </row>
        <row r="102">
          <cell r="B102">
            <v>41502</v>
          </cell>
        </row>
        <row r="103">
          <cell r="B103">
            <v>41505</v>
          </cell>
        </row>
        <row r="104">
          <cell r="B104">
            <v>41506</v>
          </cell>
        </row>
        <row r="105">
          <cell r="B105">
            <v>41507</v>
          </cell>
        </row>
        <row r="106">
          <cell r="B106">
            <v>41508</v>
          </cell>
        </row>
        <row r="107">
          <cell r="B107">
            <v>41509</v>
          </cell>
        </row>
        <row r="108">
          <cell r="B108">
            <v>41512</v>
          </cell>
        </row>
        <row r="109">
          <cell r="B109">
            <v>41513</v>
          </cell>
        </row>
        <row r="110">
          <cell r="B110">
            <v>41514</v>
          </cell>
        </row>
        <row r="111">
          <cell r="B111">
            <v>41515</v>
          </cell>
        </row>
        <row r="112">
          <cell r="B112">
            <v>41516</v>
          </cell>
        </row>
      </sheetData>
      <sheetData sheetId="12" refreshError="1"/>
      <sheetData sheetId="13" refreshError="1"/>
      <sheetData sheetId="14" refreshError="1"/>
      <sheetData sheetId="15" refreshError="1">
        <row r="4">
          <cell r="A4">
            <v>10194</v>
          </cell>
          <cell r="B4" t="str">
            <v>Therapy</v>
          </cell>
        </row>
        <row r="5">
          <cell r="A5">
            <v>10196</v>
          </cell>
          <cell r="B5" t="str">
            <v>Academies - SEN</v>
          </cell>
        </row>
        <row r="6">
          <cell r="A6">
            <v>10198</v>
          </cell>
          <cell r="B6" t="str">
            <v>Private &amp; Ind. Pre-school Mainstream</v>
          </cell>
        </row>
        <row r="7">
          <cell r="A7">
            <v>10199</v>
          </cell>
          <cell r="B7" t="str">
            <v>LB Barnet Children's Centres</v>
          </cell>
        </row>
        <row r="8">
          <cell r="A8">
            <v>10201</v>
          </cell>
          <cell r="B8" t="str">
            <v>Discovery Bay &amp; Northgate (incl recoupment income)</v>
          </cell>
        </row>
        <row r="9">
          <cell r="A9">
            <v>10202</v>
          </cell>
          <cell r="B9" t="str">
            <v>Private &amp; Ind. Day Mainstream</v>
          </cell>
        </row>
        <row r="10">
          <cell r="A10">
            <v>10204</v>
          </cell>
          <cell r="B10" t="str">
            <v>Private &amp; Ind. Day Special School</v>
          </cell>
        </row>
        <row r="11">
          <cell r="A11">
            <v>10206</v>
          </cell>
          <cell r="B11" t="str">
            <v>Private &amp; Ind. Residential Special School</v>
          </cell>
        </row>
        <row r="12">
          <cell r="A12">
            <v>10211</v>
          </cell>
          <cell r="B12" t="str">
            <v>Specialist Packages - Autistic Intervention (incl Home Tuition)</v>
          </cell>
        </row>
        <row r="13">
          <cell r="A13">
            <v>10290</v>
          </cell>
          <cell r="B13" t="str">
            <v>Recoupment OLA Primary Schools</v>
          </cell>
        </row>
        <row r="14">
          <cell r="A14">
            <v>10291</v>
          </cell>
          <cell r="B14" t="str">
            <v>Recoupment OLA Secondary Schools</v>
          </cell>
        </row>
        <row r="15">
          <cell r="A15">
            <v>10292</v>
          </cell>
          <cell r="B15" t="str">
            <v>Recoupment OLA Special Schools &amp; RPs</v>
          </cell>
        </row>
        <row r="16">
          <cell r="A16">
            <v>10201</v>
          </cell>
          <cell r="B16" t="str">
            <v xml:space="preserve">Discovery Bay &amp; Northgate </v>
          </cell>
        </row>
        <row r="17">
          <cell r="A17">
            <v>11295</v>
          </cell>
          <cell r="B17" t="str">
            <v>Therapies (NON - DSG)</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3-14 submitted Baselines"/>
      <sheetName val="Inputs &amp; Adjustments"/>
      <sheetName val="Local Factors"/>
      <sheetName val="Adjusted Factors"/>
      <sheetName val="13-14 final baselines"/>
      <sheetName val="Commentary"/>
      <sheetName val="Proforma"/>
      <sheetName val="De Delegation"/>
      <sheetName val="New ISB"/>
      <sheetName val="School level SB"/>
      <sheetName val="Recoupment"/>
      <sheetName val="Validation sheet"/>
      <sheetName val="15-16 submitted baselines"/>
      <sheetName val="15-16 submitted HN places"/>
      <sheetName val="15-16 final baselines"/>
      <sheetName val="NNDR @ 10.8.15"/>
      <sheetName val="SplitSite @ 10.8.15"/>
    </sheetNames>
    <sheetDataSet>
      <sheetData sheetId="0" refreshError="1"/>
      <sheetData sheetId="1" refreshError="1"/>
      <sheetData sheetId="2" refreshError="1"/>
      <sheetData sheetId="3" refreshError="1"/>
      <sheetData sheetId="4" refreshError="1">
        <row r="6">
          <cell r="BN6" t="str">
            <v>School closed prior to 1 April 2014</v>
          </cell>
        </row>
        <row r="7">
          <cell r="BN7" t="str">
            <v>New School opening prior to 1 April 2014</v>
          </cell>
        </row>
        <row r="8">
          <cell r="BN8" t="str">
            <v>New School opening after 1 April 2014</v>
          </cell>
        </row>
        <row r="9">
          <cell r="BN9" t="str">
            <v>Amalgamation of schools by 1 April 2014</v>
          </cell>
        </row>
        <row r="10">
          <cell r="BN10" t="str">
            <v>Change in pupil numbers/factors</v>
          </cell>
        </row>
        <row r="11">
          <cell r="BN11" t="str">
            <v>Conversion to academy status prior to 1 January 2014</v>
          </cell>
        </row>
        <row r="12">
          <cell r="BN12" t="str">
            <v>Basic Needs Academy</v>
          </cell>
        </row>
        <row r="13">
          <cell r="BN13" t="str">
            <v>Post-16 institution with Sixth Form Funding From DSG</v>
          </cell>
        </row>
        <row r="14">
          <cell r="BN14" t="str">
            <v>Other</v>
          </cell>
        </row>
      </sheetData>
      <sheetData sheetId="5" refreshError="1"/>
      <sheetData sheetId="6" refreshError="1"/>
      <sheetData sheetId="7" refreshError="1"/>
      <sheetData sheetId="8" refreshError="1"/>
      <sheetData sheetId="9" refreshError="1">
        <row r="9">
          <cell r="E9" t="str">
            <v>No</v>
          </cell>
        </row>
        <row r="11">
          <cell r="L11">
            <v>4.4999999999999998E-2</v>
          </cell>
        </row>
        <row r="12">
          <cell r="L12">
            <v>4.4999999999999998E-2</v>
          </cell>
        </row>
        <row r="13">
          <cell r="L13">
            <v>4.4999999999999998E-2</v>
          </cell>
        </row>
        <row r="15">
          <cell r="D15" t="str">
            <v>FSM6 % Primary</v>
          </cell>
          <cell r="E15">
            <v>1383.56</v>
          </cell>
          <cell r="L15">
            <v>0.2</v>
          </cell>
        </row>
        <row r="16">
          <cell r="D16" t="str">
            <v>FSM6 % Secondary</v>
          </cell>
          <cell r="F16">
            <v>1375.32</v>
          </cell>
          <cell r="M16">
            <v>0.2</v>
          </cell>
        </row>
        <row r="17">
          <cell r="E17">
            <v>0</v>
          </cell>
          <cell r="F17">
            <v>0</v>
          </cell>
          <cell r="L17">
            <v>0</v>
          </cell>
          <cell r="M17">
            <v>0</v>
          </cell>
        </row>
        <row r="18">
          <cell r="E18">
            <v>0</v>
          </cell>
          <cell r="F18">
            <v>0</v>
          </cell>
          <cell r="L18">
            <v>0</v>
          </cell>
          <cell r="M18">
            <v>0</v>
          </cell>
        </row>
        <row r="19">
          <cell r="E19">
            <v>0</v>
          </cell>
          <cell r="F19">
            <v>0</v>
          </cell>
          <cell r="L19">
            <v>0</v>
          </cell>
          <cell r="M19">
            <v>0</v>
          </cell>
        </row>
        <row r="20">
          <cell r="E20">
            <v>215</v>
          </cell>
          <cell r="F20">
            <v>247</v>
          </cell>
          <cell r="L20">
            <v>0.2</v>
          </cell>
          <cell r="M20">
            <v>0.2</v>
          </cell>
        </row>
        <row r="21">
          <cell r="E21">
            <v>717</v>
          </cell>
          <cell r="F21">
            <v>819</v>
          </cell>
          <cell r="L21">
            <v>0.2</v>
          </cell>
          <cell r="M21">
            <v>0.2</v>
          </cell>
        </row>
        <row r="22">
          <cell r="E22">
            <v>4205</v>
          </cell>
          <cell r="F22">
            <v>2917</v>
          </cell>
          <cell r="L22">
            <v>0.2</v>
          </cell>
          <cell r="M22">
            <v>0.2</v>
          </cell>
        </row>
        <row r="24">
          <cell r="E24">
            <v>0</v>
          </cell>
          <cell r="L24">
            <v>0</v>
          </cell>
        </row>
        <row r="25">
          <cell r="D25" t="str">
            <v>EAL 2 Primary</v>
          </cell>
          <cell r="E25">
            <v>530</v>
          </cell>
          <cell r="L25">
            <v>1</v>
          </cell>
        </row>
        <row r="26">
          <cell r="D26" t="str">
            <v>EAL 2 Secondary</v>
          </cell>
          <cell r="F26">
            <v>1378</v>
          </cell>
          <cell r="M26">
            <v>1</v>
          </cell>
        </row>
        <row r="27">
          <cell r="E27">
            <v>422.9</v>
          </cell>
          <cell r="F27">
            <v>618.53</v>
          </cell>
          <cell r="L27">
            <v>1</v>
          </cell>
          <cell r="M27">
            <v>1</v>
          </cell>
        </row>
        <row r="29">
          <cell r="L29">
            <v>0</v>
          </cell>
        </row>
        <row r="30">
          <cell r="D30" t="str">
            <v>N/A</v>
          </cell>
        </row>
        <row r="31">
          <cell r="F31">
            <v>0</v>
          </cell>
          <cell r="M31">
            <v>0</v>
          </cell>
        </row>
        <row r="37">
          <cell r="F37">
            <v>122000</v>
          </cell>
          <cell r="H37">
            <v>122000</v>
          </cell>
          <cell r="L37">
            <v>0</v>
          </cell>
          <cell r="M37">
            <v>0</v>
          </cell>
        </row>
        <row r="38">
          <cell r="F38">
            <v>0</v>
          </cell>
          <cell r="H38">
            <v>0</v>
          </cell>
          <cell r="L38">
            <v>0</v>
          </cell>
          <cell r="M38">
            <v>0</v>
          </cell>
        </row>
        <row r="40">
          <cell r="K40" t="str">
            <v>Fixed</v>
          </cell>
        </row>
        <row r="41">
          <cell r="K41" t="str">
            <v>Fixed</v>
          </cell>
        </row>
        <row r="44">
          <cell r="L44">
            <v>0</v>
          </cell>
        </row>
        <row r="45">
          <cell r="L45">
            <v>0</v>
          </cell>
        </row>
        <row r="46">
          <cell r="L46">
            <v>0</v>
          </cell>
        </row>
        <row r="47">
          <cell r="L47">
            <v>0</v>
          </cell>
        </row>
        <row r="51">
          <cell r="L51">
            <v>0</v>
          </cell>
        </row>
        <row r="52">
          <cell r="L52">
            <v>0</v>
          </cell>
        </row>
        <row r="53">
          <cell r="L53">
            <v>0</v>
          </cell>
        </row>
        <row r="54">
          <cell r="L54">
            <v>0</v>
          </cell>
        </row>
        <row r="55">
          <cell r="L55">
            <v>0</v>
          </cell>
        </row>
        <row r="61">
          <cell r="G61">
            <v>1</v>
          </cell>
        </row>
      </sheetData>
      <sheetData sheetId="10" refreshError="1">
        <row r="8">
          <cell r="V8">
            <v>6.32</v>
          </cell>
        </row>
        <row r="10">
          <cell r="V10">
            <v>9.5500000000000007</v>
          </cell>
        </row>
        <row r="11">
          <cell r="W11">
            <v>16.34</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row>
        <row r="20">
          <cell r="W20">
            <v>0</v>
          </cell>
        </row>
        <row r="21">
          <cell r="V21">
            <v>0</v>
          </cell>
        </row>
        <row r="22">
          <cell r="W22">
            <v>0</v>
          </cell>
        </row>
        <row r="23">
          <cell r="V23">
            <v>0</v>
          </cell>
          <cell r="W23">
            <v>0</v>
          </cell>
        </row>
        <row r="24">
          <cell r="V24">
            <v>0</v>
          </cell>
          <cell r="W24">
            <v>0</v>
          </cell>
        </row>
        <row r="26">
          <cell r="V26">
            <v>0</v>
          </cell>
          <cell r="W26">
            <v>0</v>
          </cell>
        </row>
      </sheetData>
      <sheetData sheetId="11" refreshError="1">
        <row r="5">
          <cell r="AC5">
            <v>13196333.333333332</v>
          </cell>
          <cell r="AD5">
            <v>0</v>
          </cell>
          <cell r="AE5">
            <v>0</v>
          </cell>
          <cell r="AF5">
            <v>428676.75666666665</v>
          </cell>
          <cell r="AG5">
            <v>1071797.2232943838</v>
          </cell>
          <cell r="AH5">
            <v>0</v>
          </cell>
          <cell r="AI5">
            <v>0</v>
          </cell>
          <cell r="AJ5">
            <v>103700</v>
          </cell>
          <cell r="AK5">
            <v>0</v>
          </cell>
          <cell r="AL5">
            <v>0</v>
          </cell>
          <cell r="AM5">
            <v>0</v>
          </cell>
          <cell r="AN5">
            <v>0</v>
          </cell>
          <cell r="AO5">
            <v>0</v>
          </cell>
          <cell r="AS5">
            <v>16685182.240850687</v>
          </cell>
          <cell r="AU5">
            <v>121852713.94136651</v>
          </cell>
          <cell r="AV5">
            <v>87988459.309157908</v>
          </cell>
          <cell r="BB5">
            <v>368594.53195451829</v>
          </cell>
        </row>
        <row r="6">
          <cell r="C6">
            <v>3022002</v>
          </cell>
        </row>
        <row r="7">
          <cell r="C7">
            <v>3022003</v>
          </cell>
        </row>
        <row r="8">
          <cell r="C8">
            <v>3022007</v>
          </cell>
        </row>
        <row r="9">
          <cell r="C9">
            <v>3022008</v>
          </cell>
        </row>
        <row r="10">
          <cell r="C10">
            <v>3022009</v>
          </cell>
        </row>
        <row r="11">
          <cell r="C11">
            <v>3022010</v>
          </cell>
        </row>
        <row r="12">
          <cell r="C12">
            <v>3022011</v>
          </cell>
        </row>
        <row r="13">
          <cell r="C13">
            <v>3022014</v>
          </cell>
        </row>
        <row r="14">
          <cell r="C14">
            <v>3022015</v>
          </cell>
        </row>
        <row r="15">
          <cell r="C15">
            <v>3022016</v>
          </cell>
        </row>
        <row r="16">
          <cell r="C16">
            <v>3022017</v>
          </cell>
        </row>
        <row r="17">
          <cell r="C17">
            <v>3022019</v>
          </cell>
        </row>
        <row r="18">
          <cell r="C18">
            <v>3022021</v>
          </cell>
        </row>
        <row r="19">
          <cell r="C19">
            <v>3022022</v>
          </cell>
        </row>
        <row r="20">
          <cell r="C20">
            <v>3022023</v>
          </cell>
        </row>
        <row r="21">
          <cell r="C21">
            <v>3022024</v>
          </cell>
        </row>
        <row r="22">
          <cell r="C22">
            <v>3022025</v>
          </cell>
        </row>
        <row r="23">
          <cell r="C23">
            <v>3022026</v>
          </cell>
        </row>
        <row r="24">
          <cell r="C24">
            <v>3022027</v>
          </cell>
        </row>
        <row r="25">
          <cell r="C25">
            <v>3022028</v>
          </cell>
        </row>
        <row r="26">
          <cell r="C26">
            <v>3022029</v>
          </cell>
        </row>
        <row r="27">
          <cell r="C27">
            <v>3022031</v>
          </cell>
        </row>
        <row r="28">
          <cell r="C28">
            <v>3022032</v>
          </cell>
        </row>
        <row r="29">
          <cell r="C29">
            <v>3022036</v>
          </cell>
        </row>
        <row r="30">
          <cell r="C30">
            <v>3022037</v>
          </cell>
        </row>
        <row r="31">
          <cell r="C31">
            <v>3022041</v>
          </cell>
        </row>
        <row r="32">
          <cell r="C32">
            <v>3022042</v>
          </cell>
        </row>
        <row r="33">
          <cell r="C33">
            <v>3022043</v>
          </cell>
        </row>
        <row r="34">
          <cell r="C34">
            <v>3022044</v>
          </cell>
        </row>
        <row r="35">
          <cell r="C35">
            <v>3022045</v>
          </cell>
        </row>
        <row r="36">
          <cell r="C36">
            <v>3022052</v>
          </cell>
        </row>
        <row r="37">
          <cell r="C37">
            <v>3022054</v>
          </cell>
        </row>
        <row r="38">
          <cell r="C38">
            <v>3022055</v>
          </cell>
        </row>
        <row r="39">
          <cell r="C39">
            <v>3022056</v>
          </cell>
        </row>
        <row r="40">
          <cell r="C40">
            <v>3022057</v>
          </cell>
        </row>
        <row r="41">
          <cell r="C41">
            <v>3022060</v>
          </cell>
        </row>
        <row r="42">
          <cell r="C42">
            <v>3022067</v>
          </cell>
        </row>
        <row r="43">
          <cell r="C43">
            <v>3022070</v>
          </cell>
        </row>
        <row r="44">
          <cell r="C44">
            <v>3022071</v>
          </cell>
        </row>
        <row r="45">
          <cell r="C45">
            <v>3022072</v>
          </cell>
        </row>
        <row r="46">
          <cell r="C46">
            <v>3022073</v>
          </cell>
        </row>
        <row r="47">
          <cell r="C47">
            <v>3022076</v>
          </cell>
        </row>
        <row r="48">
          <cell r="C48">
            <v>3022077</v>
          </cell>
        </row>
        <row r="49">
          <cell r="C49">
            <v>3022078</v>
          </cell>
        </row>
        <row r="50">
          <cell r="C50">
            <v>3022079</v>
          </cell>
        </row>
        <row r="51">
          <cell r="C51">
            <v>3023300</v>
          </cell>
        </row>
        <row r="52">
          <cell r="C52">
            <v>3023302</v>
          </cell>
        </row>
        <row r="53">
          <cell r="C53">
            <v>3023304</v>
          </cell>
        </row>
        <row r="54">
          <cell r="C54">
            <v>3023305</v>
          </cell>
        </row>
        <row r="55">
          <cell r="C55">
            <v>3023307</v>
          </cell>
        </row>
        <row r="56">
          <cell r="C56">
            <v>3023309</v>
          </cell>
        </row>
        <row r="57">
          <cell r="C57">
            <v>3023311</v>
          </cell>
        </row>
        <row r="58">
          <cell r="C58">
            <v>3023312</v>
          </cell>
        </row>
        <row r="59">
          <cell r="C59">
            <v>3023313</v>
          </cell>
        </row>
        <row r="60">
          <cell r="C60">
            <v>3023314</v>
          </cell>
        </row>
        <row r="61">
          <cell r="C61">
            <v>3023315</v>
          </cell>
        </row>
        <row r="62">
          <cell r="C62">
            <v>3023316</v>
          </cell>
        </row>
        <row r="63">
          <cell r="C63">
            <v>3023317</v>
          </cell>
        </row>
        <row r="64">
          <cell r="C64">
            <v>3023500</v>
          </cell>
        </row>
        <row r="65">
          <cell r="C65">
            <v>3023501</v>
          </cell>
        </row>
        <row r="66">
          <cell r="C66">
            <v>3023502</v>
          </cell>
        </row>
        <row r="67">
          <cell r="C67">
            <v>3023504</v>
          </cell>
        </row>
        <row r="68">
          <cell r="C68">
            <v>3023506</v>
          </cell>
        </row>
        <row r="69">
          <cell r="C69">
            <v>3023507</v>
          </cell>
        </row>
        <row r="70">
          <cell r="C70">
            <v>3023510</v>
          </cell>
        </row>
        <row r="71">
          <cell r="C71">
            <v>3023511</v>
          </cell>
        </row>
        <row r="72">
          <cell r="C72">
            <v>3023512</v>
          </cell>
        </row>
        <row r="73">
          <cell r="C73">
            <v>3023513</v>
          </cell>
        </row>
        <row r="74">
          <cell r="C74">
            <v>3023514</v>
          </cell>
        </row>
        <row r="75">
          <cell r="C75">
            <v>3023516</v>
          </cell>
        </row>
        <row r="76">
          <cell r="C76">
            <v>3023518</v>
          </cell>
        </row>
        <row r="77">
          <cell r="C77">
            <v>3023520</v>
          </cell>
        </row>
        <row r="78">
          <cell r="C78">
            <v>3023521</v>
          </cell>
        </row>
        <row r="79">
          <cell r="C79">
            <v>3023522</v>
          </cell>
        </row>
        <row r="80">
          <cell r="C80">
            <v>3023523</v>
          </cell>
        </row>
        <row r="81">
          <cell r="C81">
            <v>3023524</v>
          </cell>
        </row>
        <row r="82">
          <cell r="C82">
            <v>3025200</v>
          </cell>
        </row>
        <row r="83">
          <cell r="C83">
            <v>3025201</v>
          </cell>
        </row>
        <row r="84">
          <cell r="C84">
            <v>3025948</v>
          </cell>
        </row>
        <row r="85">
          <cell r="C85">
            <v>3025949</v>
          </cell>
        </row>
        <row r="86">
          <cell r="C86">
            <v>3024003</v>
          </cell>
        </row>
        <row r="87">
          <cell r="C87">
            <v>3025403</v>
          </cell>
        </row>
        <row r="88">
          <cell r="C88">
            <v>3025404</v>
          </cell>
        </row>
        <row r="89">
          <cell r="C89">
            <v>3025405</v>
          </cell>
        </row>
        <row r="90">
          <cell r="C90">
            <v>3025407</v>
          </cell>
        </row>
        <row r="91">
          <cell r="C91">
            <v>3025408</v>
          </cell>
        </row>
        <row r="92">
          <cell r="C92">
            <v>3025427</v>
          </cell>
        </row>
        <row r="93">
          <cell r="C93">
            <v>3022018</v>
          </cell>
        </row>
        <row r="94">
          <cell r="C94">
            <v>3022030</v>
          </cell>
        </row>
        <row r="95">
          <cell r="C95">
            <v>3022038</v>
          </cell>
        </row>
        <row r="96">
          <cell r="C96">
            <v>3022047</v>
          </cell>
        </row>
        <row r="97">
          <cell r="C97">
            <v>3023515</v>
          </cell>
        </row>
        <row r="98">
          <cell r="C98">
            <v>3023519</v>
          </cell>
        </row>
        <row r="99">
          <cell r="C99">
            <v>3024009</v>
          </cell>
        </row>
        <row r="100">
          <cell r="C100">
            <v>3024012</v>
          </cell>
        </row>
        <row r="101">
          <cell r="C101">
            <v>3024208</v>
          </cell>
        </row>
        <row r="102">
          <cell r="C102">
            <v>3024210</v>
          </cell>
        </row>
        <row r="103">
          <cell r="C103">
            <v>3024211</v>
          </cell>
        </row>
        <row r="104">
          <cell r="C104">
            <v>3024212</v>
          </cell>
        </row>
        <row r="105">
          <cell r="C105">
            <v>3024215</v>
          </cell>
        </row>
        <row r="106">
          <cell r="C106">
            <v>3024752</v>
          </cell>
        </row>
        <row r="107">
          <cell r="C107">
            <v>3025400</v>
          </cell>
        </row>
        <row r="108">
          <cell r="C108">
            <v>3025401</v>
          </cell>
        </row>
        <row r="109">
          <cell r="C109">
            <v>3025402</v>
          </cell>
        </row>
        <row r="110">
          <cell r="C110">
            <v>3025406</v>
          </cell>
        </row>
        <row r="111">
          <cell r="C111">
            <v>3025409</v>
          </cell>
        </row>
        <row r="112">
          <cell r="C112">
            <v>3029998</v>
          </cell>
        </row>
        <row r="113">
          <cell r="C113">
            <v>3029999</v>
          </cell>
        </row>
        <row r="114">
          <cell r="C114">
            <v>3023509</v>
          </cell>
        </row>
        <row r="115">
          <cell r="C115" t="str">
            <v/>
          </cell>
        </row>
        <row r="116">
          <cell r="C116" t="str">
            <v/>
          </cell>
        </row>
        <row r="117">
          <cell r="C117" t="str">
            <v/>
          </cell>
        </row>
        <row r="118">
          <cell r="C118" t="str">
            <v/>
          </cell>
        </row>
        <row r="119">
          <cell r="C119" t="str">
            <v/>
          </cell>
        </row>
        <row r="120">
          <cell r="C120" t="str">
            <v/>
          </cell>
        </row>
        <row r="121">
          <cell r="C121" t="str">
            <v/>
          </cell>
        </row>
        <row r="122">
          <cell r="C122" t="str">
            <v/>
          </cell>
        </row>
        <row r="123">
          <cell r="C123" t="str">
            <v/>
          </cell>
        </row>
        <row r="124">
          <cell r="C124" t="str">
            <v/>
          </cell>
        </row>
        <row r="125">
          <cell r="C125" t="str">
            <v/>
          </cell>
        </row>
        <row r="126">
          <cell r="C126" t="str">
            <v/>
          </cell>
        </row>
        <row r="127">
          <cell r="C127" t="str">
            <v/>
          </cell>
        </row>
        <row r="128">
          <cell r="C128" t="str">
            <v/>
          </cell>
        </row>
        <row r="129">
          <cell r="C129" t="str">
            <v/>
          </cell>
        </row>
        <row r="130">
          <cell r="C130" t="str">
            <v/>
          </cell>
        </row>
        <row r="131">
          <cell r="C131" t="str">
            <v/>
          </cell>
        </row>
        <row r="132">
          <cell r="C132" t="str">
            <v/>
          </cell>
        </row>
        <row r="133">
          <cell r="C133" t="str">
            <v/>
          </cell>
        </row>
        <row r="134">
          <cell r="C134" t="str">
            <v/>
          </cell>
        </row>
        <row r="135">
          <cell r="C135" t="str">
            <v/>
          </cell>
        </row>
        <row r="136">
          <cell r="C136" t="str">
            <v/>
          </cell>
        </row>
        <row r="137">
          <cell r="C137" t="str">
            <v/>
          </cell>
        </row>
        <row r="138">
          <cell r="C138" t="str">
            <v/>
          </cell>
        </row>
        <row r="139">
          <cell r="C139" t="str">
            <v/>
          </cell>
        </row>
        <row r="140">
          <cell r="C140" t="str">
            <v/>
          </cell>
        </row>
        <row r="141">
          <cell r="C141" t="str">
            <v/>
          </cell>
        </row>
        <row r="142">
          <cell r="C142" t="str">
            <v/>
          </cell>
        </row>
        <row r="143">
          <cell r="C143" t="str">
            <v/>
          </cell>
        </row>
        <row r="144">
          <cell r="C144" t="str">
            <v/>
          </cell>
        </row>
        <row r="145">
          <cell r="C145" t="str">
            <v/>
          </cell>
        </row>
        <row r="146">
          <cell r="C146" t="str">
            <v/>
          </cell>
        </row>
        <row r="147">
          <cell r="C147" t="str">
            <v/>
          </cell>
        </row>
        <row r="148">
          <cell r="C148" t="str">
            <v/>
          </cell>
        </row>
        <row r="149">
          <cell r="C149" t="str">
            <v/>
          </cell>
        </row>
        <row r="150">
          <cell r="C150" t="str">
            <v/>
          </cell>
        </row>
        <row r="151">
          <cell r="C151" t="str">
            <v/>
          </cell>
        </row>
        <row r="152">
          <cell r="C152" t="str">
            <v/>
          </cell>
        </row>
        <row r="153">
          <cell r="C153" t="str">
            <v/>
          </cell>
        </row>
        <row r="154">
          <cell r="C154" t="str">
            <v/>
          </cell>
        </row>
        <row r="155">
          <cell r="C155" t="str">
            <v/>
          </cell>
        </row>
        <row r="156">
          <cell r="C156" t="str">
            <v/>
          </cell>
        </row>
        <row r="157">
          <cell r="C157" t="str">
            <v/>
          </cell>
        </row>
        <row r="158">
          <cell r="C158" t="str">
            <v/>
          </cell>
        </row>
        <row r="159">
          <cell r="C159" t="str">
            <v/>
          </cell>
        </row>
        <row r="160">
          <cell r="C160" t="str">
            <v/>
          </cell>
        </row>
        <row r="161">
          <cell r="C161" t="str">
            <v/>
          </cell>
        </row>
        <row r="162">
          <cell r="C162" t="str">
            <v/>
          </cell>
        </row>
        <row r="163">
          <cell r="C163" t="str">
            <v/>
          </cell>
        </row>
        <row r="164">
          <cell r="C164" t="str">
            <v/>
          </cell>
        </row>
        <row r="165">
          <cell r="C165" t="str">
            <v/>
          </cell>
        </row>
        <row r="166">
          <cell r="C166" t="str">
            <v/>
          </cell>
        </row>
        <row r="167">
          <cell r="C167" t="str">
            <v/>
          </cell>
        </row>
        <row r="168">
          <cell r="C168" t="str">
            <v/>
          </cell>
        </row>
        <row r="169">
          <cell r="C169" t="str">
            <v/>
          </cell>
        </row>
        <row r="170">
          <cell r="C170" t="str">
            <v/>
          </cell>
        </row>
        <row r="171">
          <cell r="C171" t="str">
            <v/>
          </cell>
        </row>
        <row r="172">
          <cell r="C172" t="str">
            <v/>
          </cell>
        </row>
        <row r="173">
          <cell r="C173" t="str">
            <v/>
          </cell>
        </row>
        <row r="174">
          <cell r="C174" t="str">
            <v/>
          </cell>
        </row>
        <row r="175">
          <cell r="C175" t="str">
            <v/>
          </cell>
        </row>
        <row r="176">
          <cell r="C176" t="str">
            <v/>
          </cell>
        </row>
        <row r="177">
          <cell r="C177" t="str">
            <v/>
          </cell>
        </row>
        <row r="178">
          <cell r="C178" t="str">
            <v/>
          </cell>
        </row>
        <row r="179">
          <cell r="C179" t="str">
            <v/>
          </cell>
        </row>
        <row r="180">
          <cell r="C180" t="str">
            <v/>
          </cell>
        </row>
        <row r="181">
          <cell r="C181" t="str">
            <v/>
          </cell>
        </row>
        <row r="182">
          <cell r="C182" t="str">
            <v/>
          </cell>
        </row>
        <row r="183">
          <cell r="C183" t="str">
            <v/>
          </cell>
        </row>
        <row r="184">
          <cell r="C184" t="str">
            <v/>
          </cell>
        </row>
        <row r="185">
          <cell r="C185" t="str">
            <v/>
          </cell>
        </row>
        <row r="186">
          <cell r="C186" t="str">
            <v/>
          </cell>
        </row>
        <row r="187">
          <cell r="C187" t="str">
            <v/>
          </cell>
        </row>
        <row r="188">
          <cell r="C188" t="str">
            <v/>
          </cell>
        </row>
        <row r="189">
          <cell r="C189" t="str">
            <v/>
          </cell>
        </row>
        <row r="190">
          <cell r="C190" t="str">
            <v/>
          </cell>
        </row>
        <row r="191">
          <cell r="C191" t="str">
            <v/>
          </cell>
        </row>
        <row r="192">
          <cell r="C192" t="str">
            <v/>
          </cell>
        </row>
        <row r="193">
          <cell r="C193" t="str">
            <v/>
          </cell>
        </row>
        <row r="194">
          <cell r="C194" t="str">
            <v/>
          </cell>
        </row>
        <row r="195">
          <cell r="C195" t="str">
            <v/>
          </cell>
        </row>
        <row r="196">
          <cell r="C196" t="str">
            <v/>
          </cell>
        </row>
        <row r="197">
          <cell r="C197" t="str">
            <v/>
          </cell>
        </row>
        <row r="198">
          <cell r="C198" t="str">
            <v/>
          </cell>
        </row>
        <row r="199">
          <cell r="C199" t="str">
            <v/>
          </cell>
        </row>
        <row r="200">
          <cell r="C200" t="str">
            <v/>
          </cell>
        </row>
        <row r="201">
          <cell r="C201" t="str">
            <v/>
          </cell>
        </row>
        <row r="202">
          <cell r="C202" t="str">
            <v/>
          </cell>
        </row>
        <row r="203">
          <cell r="C203" t="str">
            <v/>
          </cell>
        </row>
        <row r="204">
          <cell r="C204" t="str">
            <v/>
          </cell>
        </row>
        <row r="205">
          <cell r="C205" t="str">
            <v/>
          </cell>
        </row>
        <row r="206">
          <cell r="C206" t="str">
            <v/>
          </cell>
        </row>
        <row r="207">
          <cell r="C207" t="str">
            <v/>
          </cell>
        </row>
        <row r="208">
          <cell r="C208" t="str">
            <v/>
          </cell>
        </row>
        <row r="209">
          <cell r="C209" t="str">
            <v/>
          </cell>
        </row>
        <row r="210">
          <cell r="C210" t="str">
            <v/>
          </cell>
        </row>
        <row r="211">
          <cell r="C211" t="str">
            <v/>
          </cell>
        </row>
        <row r="212">
          <cell r="C212" t="str">
            <v/>
          </cell>
        </row>
        <row r="213">
          <cell r="C213" t="str">
            <v/>
          </cell>
        </row>
        <row r="214">
          <cell r="C214" t="str">
            <v/>
          </cell>
        </row>
        <row r="215">
          <cell r="C215" t="str">
            <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summary"/>
      <sheetName val="Budget Summary"/>
      <sheetName val="Commitment Summary"/>
      <sheetName val="Private &amp; Ind Residential"/>
      <sheetName val="Private &amp; Ind Schools"/>
      <sheetName val="Recoupment OLA Schools"/>
      <sheetName val="Academies"/>
      <sheetName val="Children's Centres"/>
      <sheetName val="Therapies"/>
      <sheetName val="Invest to Save"/>
      <sheetName val="Block Purchase"/>
      <sheetName val="Holidays &amp; Term Dates"/>
      <sheetName val="Client Data"/>
      <sheetName val="Provider Listing"/>
      <sheetName val="Vendor List"/>
      <sheetName val="Coding"/>
      <sheetName val="Notes"/>
      <sheetName val="Help"/>
      <sheetName val="Chec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M2">
            <v>41000</v>
          </cell>
          <cell r="O2">
            <v>41364</v>
          </cell>
        </row>
        <row r="3">
          <cell r="B3">
            <v>41001</v>
          </cell>
        </row>
        <row r="4">
          <cell r="B4">
            <v>41002</v>
          </cell>
        </row>
        <row r="5">
          <cell r="B5">
            <v>41003</v>
          </cell>
        </row>
        <row r="6">
          <cell r="B6">
            <v>41004</v>
          </cell>
        </row>
        <row r="7">
          <cell r="B7">
            <v>41005</v>
          </cell>
        </row>
        <row r="8">
          <cell r="B8">
            <v>41008</v>
          </cell>
        </row>
        <row r="9">
          <cell r="B9">
            <v>41009</v>
          </cell>
        </row>
        <row r="10">
          <cell r="B10">
            <v>41010</v>
          </cell>
        </row>
        <row r="11">
          <cell r="B11">
            <v>41011</v>
          </cell>
        </row>
        <row r="12">
          <cell r="B12">
            <v>41012</v>
          </cell>
        </row>
        <row r="13">
          <cell r="B13">
            <v>41036</v>
          </cell>
        </row>
        <row r="14">
          <cell r="B14">
            <v>41064</v>
          </cell>
        </row>
        <row r="15">
          <cell r="B15">
            <v>41065</v>
          </cell>
        </row>
        <row r="16">
          <cell r="B16">
            <v>41066</v>
          </cell>
        </row>
        <row r="17">
          <cell r="B17">
            <v>41067</v>
          </cell>
        </row>
        <row r="18">
          <cell r="B18">
            <v>41068</v>
          </cell>
        </row>
        <row r="19">
          <cell r="B19">
            <v>41114</v>
          </cell>
        </row>
        <row r="20">
          <cell r="B20">
            <v>41115</v>
          </cell>
        </row>
        <row r="21">
          <cell r="B21">
            <v>41116</v>
          </cell>
        </row>
        <row r="22">
          <cell r="B22">
            <v>41117</v>
          </cell>
        </row>
        <row r="23">
          <cell r="B23">
            <v>41120</v>
          </cell>
        </row>
        <row r="24">
          <cell r="B24">
            <v>41121</v>
          </cell>
        </row>
        <row r="25">
          <cell r="B25">
            <v>41122</v>
          </cell>
        </row>
        <row r="26">
          <cell r="B26">
            <v>41123</v>
          </cell>
        </row>
        <row r="27">
          <cell r="B27">
            <v>41124</v>
          </cell>
        </row>
        <row r="28">
          <cell r="B28">
            <v>41127</v>
          </cell>
        </row>
        <row r="29">
          <cell r="B29">
            <v>41128</v>
          </cell>
        </row>
        <row r="30">
          <cell r="B30">
            <v>41129</v>
          </cell>
        </row>
        <row r="31">
          <cell r="B31">
            <v>41130</v>
          </cell>
        </row>
        <row r="32">
          <cell r="B32">
            <v>41131</v>
          </cell>
        </row>
        <row r="33">
          <cell r="B33">
            <v>41134</v>
          </cell>
        </row>
        <row r="34">
          <cell r="B34">
            <v>41135</v>
          </cell>
        </row>
        <row r="35">
          <cell r="B35">
            <v>41136</v>
          </cell>
        </row>
        <row r="36">
          <cell r="B36">
            <v>41137</v>
          </cell>
        </row>
        <row r="37">
          <cell r="B37">
            <v>41138</v>
          </cell>
        </row>
        <row r="38">
          <cell r="B38">
            <v>41141</v>
          </cell>
        </row>
        <row r="39">
          <cell r="B39">
            <v>41142</v>
          </cell>
        </row>
        <row r="40">
          <cell r="B40">
            <v>41143</v>
          </cell>
        </row>
        <row r="41">
          <cell r="B41">
            <v>41144</v>
          </cell>
        </row>
        <row r="42">
          <cell r="B42">
            <v>41145</v>
          </cell>
        </row>
        <row r="43">
          <cell r="B43">
            <v>41148</v>
          </cell>
        </row>
        <row r="44">
          <cell r="B44">
            <v>41149</v>
          </cell>
        </row>
        <row r="45">
          <cell r="B45">
            <v>41150</v>
          </cell>
        </row>
        <row r="46">
          <cell r="B46">
            <v>41151</v>
          </cell>
        </row>
        <row r="47">
          <cell r="B47">
            <v>41152</v>
          </cell>
        </row>
        <row r="48">
          <cell r="B48">
            <v>41155</v>
          </cell>
        </row>
        <row r="49">
          <cell r="B49">
            <v>41211</v>
          </cell>
        </row>
        <row r="50">
          <cell r="B50">
            <v>41212</v>
          </cell>
        </row>
        <row r="51">
          <cell r="B51">
            <v>41213</v>
          </cell>
        </row>
        <row r="52">
          <cell r="B52">
            <v>41214</v>
          </cell>
        </row>
        <row r="53">
          <cell r="B53">
            <v>41215</v>
          </cell>
        </row>
        <row r="54">
          <cell r="B54">
            <v>41267</v>
          </cell>
        </row>
        <row r="55">
          <cell r="B55">
            <v>41268</v>
          </cell>
        </row>
        <row r="56">
          <cell r="B56">
            <v>41269</v>
          </cell>
        </row>
        <row r="57">
          <cell r="B57">
            <v>41270</v>
          </cell>
        </row>
        <row r="58">
          <cell r="B58">
            <v>41271</v>
          </cell>
        </row>
        <row r="59">
          <cell r="B59">
            <v>41274</v>
          </cell>
        </row>
        <row r="60">
          <cell r="B60">
            <v>41275</v>
          </cell>
        </row>
        <row r="61">
          <cell r="B61">
            <v>41276</v>
          </cell>
        </row>
        <row r="62">
          <cell r="B62">
            <v>41277</v>
          </cell>
        </row>
        <row r="63">
          <cell r="B63">
            <v>41278</v>
          </cell>
        </row>
        <row r="64">
          <cell r="B64">
            <v>41323</v>
          </cell>
        </row>
        <row r="65">
          <cell r="B65">
            <v>41324</v>
          </cell>
        </row>
        <row r="66">
          <cell r="B66">
            <v>41325</v>
          </cell>
        </row>
        <row r="67">
          <cell r="B67">
            <v>41326</v>
          </cell>
        </row>
        <row r="68">
          <cell r="B68">
            <v>41327</v>
          </cell>
        </row>
        <row r="69">
          <cell r="B69">
            <v>41362</v>
          </cell>
        </row>
        <row r="70">
          <cell r="B70">
            <v>41365</v>
          </cell>
        </row>
        <row r="71">
          <cell r="B71">
            <v>41366</v>
          </cell>
        </row>
        <row r="72">
          <cell r="B72">
            <v>41367</v>
          </cell>
        </row>
        <row r="73">
          <cell r="B73">
            <v>41368</v>
          </cell>
        </row>
        <row r="74">
          <cell r="B74">
            <v>41369</v>
          </cell>
        </row>
        <row r="75">
          <cell r="B75">
            <v>41372</v>
          </cell>
        </row>
        <row r="76">
          <cell r="B76">
            <v>41373</v>
          </cell>
        </row>
        <row r="77">
          <cell r="B77">
            <v>41374</v>
          </cell>
        </row>
        <row r="78">
          <cell r="B78">
            <v>41375</v>
          </cell>
        </row>
        <row r="79">
          <cell r="B79">
            <v>41376</v>
          </cell>
        </row>
        <row r="80">
          <cell r="B80">
            <v>41400</v>
          </cell>
        </row>
        <row r="81">
          <cell r="B81">
            <v>41421</v>
          </cell>
        </row>
        <row r="82">
          <cell r="B82">
            <v>41422</v>
          </cell>
        </row>
        <row r="83">
          <cell r="B83">
            <v>41423</v>
          </cell>
        </row>
        <row r="84">
          <cell r="B84">
            <v>41424</v>
          </cell>
        </row>
        <row r="85">
          <cell r="B85">
            <v>41425</v>
          </cell>
        </row>
        <row r="86">
          <cell r="B86">
            <v>41480</v>
          </cell>
        </row>
        <row r="87">
          <cell r="B87">
            <v>41481</v>
          </cell>
        </row>
        <row r="88">
          <cell r="B88">
            <v>41484</v>
          </cell>
        </row>
        <row r="89">
          <cell r="B89">
            <v>41485</v>
          </cell>
        </row>
        <row r="90">
          <cell r="B90">
            <v>41486</v>
          </cell>
        </row>
        <row r="91">
          <cell r="B91">
            <v>41487</v>
          </cell>
        </row>
        <row r="92">
          <cell r="B92">
            <v>41488</v>
          </cell>
        </row>
        <row r="93">
          <cell r="B93">
            <v>41491</v>
          </cell>
        </row>
        <row r="94">
          <cell r="B94">
            <v>41492</v>
          </cell>
        </row>
        <row r="95">
          <cell r="B95">
            <v>41493</v>
          </cell>
        </row>
        <row r="96">
          <cell r="B96">
            <v>41494</v>
          </cell>
        </row>
        <row r="97">
          <cell r="B97">
            <v>41495</v>
          </cell>
        </row>
        <row r="98">
          <cell r="B98">
            <v>41498</v>
          </cell>
        </row>
        <row r="99">
          <cell r="B99">
            <v>41499</v>
          </cell>
        </row>
        <row r="100">
          <cell r="B100">
            <v>41500</v>
          </cell>
        </row>
        <row r="101">
          <cell r="B101">
            <v>41501</v>
          </cell>
        </row>
        <row r="102">
          <cell r="B102">
            <v>41502</v>
          </cell>
        </row>
        <row r="103">
          <cell r="B103">
            <v>41505</v>
          </cell>
        </row>
        <row r="104">
          <cell r="B104">
            <v>41506</v>
          </cell>
        </row>
        <row r="105">
          <cell r="B105">
            <v>41507</v>
          </cell>
        </row>
        <row r="106">
          <cell r="B106">
            <v>41508</v>
          </cell>
        </row>
        <row r="107">
          <cell r="B107">
            <v>41509</v>
          </cell>
        </row>
        <row r="108">
          <cell r="B108">
            <v>41512</v>
          </cell>
        </row>
        <row r="109">
          <cell r="B109">
            <v>41513</v>
          </cell>
        </row>
        <row r="110">
          <cell r="B110">
            <v>41514</v>
          </cell>
        </row>
        <row r="111">
          <cell r="B111">
            <v>41515</v>
          </cell>
        </row>
        <row r="112">
          <cell r="B112">
            <v>41516</v>
          </cell>
        </row>
      </sheetData>
      <sheetData sheetId="12" refreshError="1"/>
      <sheetData sheetId="13" refreshError="1"/>
      <sheetData sheetId="14" refreshError="1"/>
      <sheetData sheetId="15" refreshError="1">
        <row r="4">
          <cell r="A4">
            <v>10194</v>
          </cell>
          <cell r="B4" t="str">
            <v>Therapy</v>
          </cell>
        </row>
        <row r="5">
          <cell r="A5">
            <v>10196</v>
          </cell>
          <cell r="B5" t="str">
            <v>Academies - SEN</v>
          </cell>
        </row>
        <row r="6">
          <cell r="A6">
            <v>10198</v>
          </cell>
          <cell r="B6" t="str">
            <v>Private &amp; Ind. Pre-school Mainstream</v>
          </cell>
        </row>
        <row r="7">
          <cell r="A7">
            <v>10199</v>
          </cell>
          <cell r="B7" t="str">
            <v>LB Barnet Children's Centres</v>
          </cell>
        </row>
        <row r="8">
          <cell r="A8">
            <v>10201</v>
          </cell>
          <cell r="B8" t="str">
            <v>Discovery Bay &amp; Northgate (incl recoupment income)</v>
          </cell>
        </row>
        <row r="9">
          <cell r="A9">
            <v>10202</v>
          </cell>
          <cell r="B9" t="str">
            <v>Private &amp; Ind. Day Mainstream</v>
          </cell>
        </row>
        <row r="10">
          <cell r="A10">
            <v>10204</v>
          </cell>
          <cell r="B10" t="str">
            <v>Private &amp; Ind. Day Special School</v>
          </cell>
        </row>
        <row r="11">
          <cell r="A11">
            <v>10206</v>
          </cell>
          <cell r="B11" t="str">
            <v>Private &amp; Ind. Residential Special School</v>
          </cell>
        </row>
        <row r="12">
          <cell r="A12">
            <v>10211</v>
          </cell>
          <cell r="B12" t="str">
            <v>Specialist Packages - Autistic Intervention (incl Home Tuition)</v>
          </cell>
        </row>
        <row r="13">
          <cell r="A13">
            <v>10290</v>
          </cell>
          <cell r="B13" t="str">
            <v>Recoupment OLA Primary Schools</v>
          </cell>
        </row>
        <row r="14">
          <cell r="A14">
            <v>10291</v>
          </cell>
          <cell r="B14" t="str">
            <v>Recoupment OLA Secondary Schools</v>
          </cell>
        </row>
        <row r="15">
          <cell r="A15">
            <v>10292</v>
          </cell>
          <cell r="B15" t="str">
            <v>Recoupment OLA Special Schools &amp; RPs</v>
          </cell>
        </row>
        <row r="16">
          <cell r="A16">
            <v>10201</v>
          </cell>
          <cell r="B16" t="str">
            <v xml:space="preserve">Discovery Bay &amp; Northgate </v>
          </cell>
        </row>
        <row r="17">
          <cell r="A17">
            <v>11295</v>
          </cell>
          <cell r="B17" t="str">
            <v>Therapies (NON - DSG)</v>
          </cell>
        </row>
      </sheetData>
      <sheetData sheetId="16" refreshError="1"/>
      <sheetData sheetId="17" refreshError="1"/>
      <sheetData sheetId="1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upilDataChecking_302"/>
      <sheetName val="PlaceDataChecking_302 (12-13)"/>
      <sheetName val="HopsitalSchoolData_302"/>
      <sheetName val="PlaceDataChecking_302 (13-14)"/>
      <sheetName val="CodeSet"/>
    </sheetNames>
    <sheetDataSet>
      <sheetData sheetId="0"/>
      <sheetData sheetId="1"/>
      <sheetData sheetId="2"/>
      <sheetData sheetId="3"/>
      <sheetData sheetId="4"/>
      <sheetData sheetId="5">
        <row r="1">
          <cell r="A1" t="str">
            <v>N</v>
          </cell>
          <cell r="C1" t="str">
            <v>Nursery</v>
          </cell>
        </row>
        <row r="2">
          <cell r="A2" t="str">
            <v>Y</v>
          </cell>
          <cell r="C2" t="str">
            <v>Primary</v>
          </cell>
        </row>
        <row r="3">
          <cell r="C3" t="str">
            <v>Secondary</v>
          </cell>
        </row>
        <row r="4">
          <cell r="A4" t="str">
            <v>N</v>
          </cell>
          <cell r="C4" t="str">
            <v>Recoupment Academy</v>
          </cell>
        </row>
        <row r="5">
          <cell r="A5" t="str">
            <v>Y</v>
          </cell>
          <cell r="C5" t="str">
            <v>Non Recoupment Academy</v>
          </cell>
        </row>
        <row r="6">
          <cell r="A6" t="str">
            <v>n/a</v>
          </cell>
          <cell r="C6" t="str">
            <v>PRU</v>
          </cell>
        </row>
        <row r="7">
          <cell r="C7" t="str">
            <v>AP Academy</v>
          </cell>
        </row>
        <row r="8">
          <cell r="C8" t="str">
            <v>Other Maintained AP</v>
          </cell>
        </row>
        <row r="9">
          <cell r="C9" t="str">
            <v>Maintained Special</v>
          </cell>
        </row>
        <row r="10">
          <cell r="C10" t="str">
            <v>Special Academy</v>
          </cell>
        </row>
        <row r="13">
          <cell r="A13" t="str">
            <v>LA Number</v>
          </cell>
          <cell r="B13" t="str">
            <v>LA Name</v>
          </cell>
          <cell r="C13" t="str">
            <v>Region</v>
          </cell>
        </row>
        <row r="15">
          <cell r="A15">
            <v>841</v>
          </cell>
          <cell r="B15" t="str">
            <v>Darlington</v>
          </cell>
          <cell r="C15" t="str">
            <v>NE</v>
          </cell>
        </row>
        <row r="16">
          <cell r="A16">
            <v>840</v>
          </cell>
          <cell r="B16" t="str">
            <v>County Durham</v>
          </cell>
          <cell r="C16" t="str">
            <v>NE</v>
          </cell>
        </row>
        <row r="17">
          <cell r="A17">
            <v>390</v>
          </cell>
          <cell r="B17" t="str">
            <v>Gateshead</v>
          </cell>
          <cell r="C17" t="str">
            <v>NE</v>
          </cell>
        </row>
        <row r="18">
          <cell r="A18">
            <v>805</v>
          </cell>
          <cell r="B18" t="str">
            <v>Hartlepool</v>
          </cell>
          <cell r="C18" t="str">
            <v>NE</v>
          </cell>
        </row>
        <row r="19">
          <cell r="A19">
            <v>806</v>
          </cell>
          <cell r="B19" t="str">
            <v>Middlesbrough</v>
          </cell>
          <cell r="C19" t="str">
            <v>NE</v>
          </cell>
        </row>
        <row r="20">
          <cell r="A20">
            <v>391</v>
          </cell>
          <cell r="B20" t="str">
            <v>Newcastle upon Tyne</v>
          </cell>
          <cell r="C20" t="str">
            <v>NE</v>
          </cell>
        </row>
        <row r="21">
          <cell r="A21">
            <v>392</v>
          </cell>
          <cell r="B21" t="str">
            <v>North Tyneside</v>
          </cell>
          <cell r="C21" t="str">
            <v>NE</v>
          </cell>
        </row>
        <row r="22">
          <cell r="A22">
            <v>929</v>
          </cell>
          <cell r="B22" t="str">
            <v>Northumberland</v>
          </cell>
          <cell r="C22" t="str">
            <v>NE</v>
          </cell>
        </row>
        <row r="23">
          <cell r="A23">
            <v>807</v>
          </cell>
          <cell r="B23" t="str">
            <v>Redcar and Cleveland</v>
          </cell>
          <cell r="C23" t="str">
            <v>NE</v>
          </cell>
        </row>
        <row r="24">
          <cell r="A24">
            <v>393</v>
          </cell>
          <cell r="B24" t="str">
            <v>South Tyneside</v>
          </cell>
          <cell r="C24" t="str">
            <v>NE</v>
          </cell>
        </row>
        <row r="25">
          <cell r="A25">
            <v>808</v>
          </cell>
          <cell r="B25" t="str">
            <v>Stockton-on-Tees</v>
          </cell>
          <cell r="C25" t="str">
            <v>NE</v>
          </cell>
        </row>
        <row r="26">
          <cell r="A26">
            <v>394</v>
          </cell>
          <cell r="B26" t="str">
            <v>Sunderland</v>
          </cell>
          <cell r="C26" t="str">
            <v>NE</v>
          </cell>
        </row>
        <row r="27">
          <cell r="A27">
            <v>889</v>
          </cell>
          <cell r="B27" t="str">
            <v>Blackburn with Darwen</v>
          </cell>
          <cell r="C27" t="str">
            <v>NW</v>
          </cell>
        </row>
        <row r="28">
          <cell r="A28">
            <v>890</v>
          </cell>
          <cell r="B28" t="str">
            <v>Blackpool</v>
          </cell>
          <cell r="C28" t="str">
            <v>NW</v>
          </cell>
        </row>
        <row r="29">
          <cell r="A29">
            <v>350</v>
          </cell>
          <cell r="B29" t="str">
            <v>Bolton</v>
          </cell>
          <cell r="C29" t="str">
            <v>NW</v>
          </cell>
        </row>
        <row r="30">
          <cell r="A30">
            <v>351</v>
          </cell>
          <cell r="B30" t="str">
            <v>Bury</v>
          </cell>
          <cell r="C30" t="str">
            <v>NW</v>
          </cell>
        </row>
        <row r="31">
          <cell r="A31">
            <v>895</v>
          </cell>
          <cell r="B31" t="str">
            <v>Cheshire East</v>
          </cell>
          <cell r="C31" t="str">
            <v>NW</v>
          </cell>
        </row>
        <row r="32">
          <cell r="A32">
            <v>896</v>
          </cell>
          <cell r="B32" t="str">
            <v>Cheshire West and Chester</v>
          </cell>
          <cell r="C32" t="str">
            <v>NW</v>
          </cell>
        </row>
        <row r="33">
          <cell r="A33">
            <v>909</v>
          </cell>
          <cell r="B33" t="str">
            <v>Cumbria</v>
          </cell>
          <cell r="C33" t="str">
            <v>NW</v>
          </cell>
        </row>
        <row r="34">
          <cell r="A34">
            <v>876</v>
          </cell>
          <cell r="B34" t="str">
            <v>Halton</v>
          </cell>
          <cell r="C34" t="str">
            <v>NW</v>
          </cell>
        </row>
        <row r="35">
          <cell r="A35">
            <v>340</v>
          </cell>
          <cell r="B35" t="str">
            <v>Knowsley</v>
          </cell>
          <cell r="C35" t="str">
            <v>NW</v>
          </cell>
        </row>
        <row r="36">
          <cell r="A36">
            <v>888</v>
          </cell>
          <cell r="B36" t="str">
            <v>Lancashire</v>
          </cell>
          <cell r="C36" t="str">
            <v>NW</v>
          </cell>
        </row>
        <row r="37">
          <cell r="A37">
            <v>341</v>
          </cell>
          <cell r="B37" t="str">
            <v>Liverpool</v>
          </cell>
          <cell r="C37" t="str">
            <v>NW</v>
          </cell>
        </row>
        <row r="38">
          <cell r="A38">
            <v>352</v>
          </cell>
          <cell r="B38" t="str">
            <v>Manchester</v>
          </cell>
          <cell r="C38" t="str">
            <v>NW</v>
          </cell>
        </row>
        <row r="39">
          <cell r="A39">
            <v>353</v>
          </cell>
          <cell r="B39" t="str">
            <v>Oldham</v>
          </cell>
          <cell r="C39" t="str">
            <v>NW</v>
          </cell>
        </row>
        <row r="40">
          <cell r="A40">
            <v>354</v>
          </cell>
          <cell r="B40" t="str">
            <v>Rochdale</v>
          </cell>
          <cell r="C40" t="str">
            <v>NW</v>
          </cell>
        </row>
        <row r="41">
          <cell r="A41">
            <v>355</v>
          </cell>
          <cell r="B41" t="str">
            <v>Salford</v>
          </cell>
          <cell r="C41" t="str">
            <v>NW</v>
          </cell>
        </row>
        <row r="42">
          <cell r="A42">
            <v>343</v>
          </cell>
          <cell r="B42" t="str">
            <v>Sefton</v>
          </cell>
          <cell r="C42" t="str">
            <v>NW</v>
          </cell>
        </row>
        <row r="43">
          <cell r="A43">
            <v>342</v>
          </cell>
          <cell r="B43" t="str">
            <v>St. Helens</v>
          </cell>
          <cell r="C43" t="str">
            <v>NW</v>
          </cell>
        </row>
        <row r="44">
          <cell r="A44">
            <v>356</v>
          </cell>
          <cell r="B44" t="str">
            <v>Stockport</v>
          </cell>
          <cell r="C44" t="str">
            <v>NW</v>
          </cell>
        </row>
        <row r="45">
          <cell r="A45">
            <v>357</v>
          </cell>
          <cell r="B45" t="str">
            <v>Tameside</v>
          </cell>
          <cell r="C45" t="str">
            <v>NW</v>
          </cell>
        </row>
        <row r="46">
          <cell r="A46">
            <v>358</v>
          </cell>
          <cell r="B46" t="str">
            <v>Trafford</v>
          </cell>
          <cell r="C46" t="str">
            <v>NW</v>
          </cell>
        </row>
        <row r="47">
          <cell r="A47">
            <v>877</v>
          </cell>
          <cell r="B47" t="str">
            <v>Warrington</v>
          </cell>
          <cell r="C47" t="str">
            <v>NW</v>
          </cell>
        </row>
        <row r="48">
          <cell r="A48">
            <v>359</v>
          </cell>
          <cell r="B48" t="str">
            <v>Wigan</v>
          </cell>
          <cell r="C48" t="str">
            <v>NW</v>
          </cell>
        </row>
        <row r="49">
          <cell r="A49">
            <v>344</v>
          </cell>
          <cell r="B49" t="str">
            <v>Wirral</v>
          </cell>
          <cell r="C49" t="str">
            <v>NW</v>
          </cell>
        </row>
        <row r="50">
          <cell r="A50">
            <v>370</v>
          </cell>
          <cell r="B50" t="str">
            <v>Barnsley</v>
          </cell>
          <cell r="C50" t="str">
            <v>YH</v>
          </cell>
        </row>
        <row r="51">
          <cell r="A51">
            <v>380</v>
          </cell>
          <cell r="B51" t="str">
            <v>Bradford</v>
          </cell>
          <cell r="C51" t="str">
            <v>YH</v>
          </cell>
        </row>
        <row r="52">
          <cell r="A52">
            <v>381</v>
          </cell>
          <cell r="B52" t="str">
            <v>Calderdale</v>
          </cell>
          <cell r="C52" t="str">
            <v>YH</v>
          </cell>
        </row>
        <row r="53">
          <cell r="A53">
            <v>371</v>
          </cell>
          <cell r="B53" t="str">
            <v>Doncaster</v>
          </cell>
          <cell r="C53" t="str">
            <v>YH</v>
          </cell>
        </row>
        <row r="54">
          <cell r="A54">
            <v>811</v>
          </cell>
          <cell r="B54" t="str">
            <v>East Riding of Yorkshire</v>
          </cell>
          <cell r="C54" t="str">
            <v>YH</v>
          </cell>
        </row>
        <row r="55">
          <cell r="A55">
            <v>810</v>
          </cell>
          <cell r="B55" t="str">
            <v>Kingston Upon Hull, City of</v>
          </cell>
          <cell r="C55" t="str">
            <v>YH</v>
          </cell>
        </row>
        <row r="56">
          <cell r="A56">
            <v>382</v>
          </cell>
          <cell r="B56" t="str">
            <v>Kirklees</v>
          </cell>
          <cell r="C56" t="str">
            <v>YH</v>
          </cell>
        </row>
        <row r="57">
          <cell r="A57">
            <v>383</v>
          </cell>
          <cell r="B57" t="str">
            <v>Leeds</v>
          </cell>
          <cell r="C57" t="str">
            <v>YH</v>
          </cell>
        </row>
        <row r="58">
          <cell r="A58">
            <v>812</v>
          </cell>
          <cell r="B58" t="str">
            <v>North East Lincolnshire</v>
          </cell>
          <cell r="C58" t="str">
            <v>YH</v>
          </cell>
        </row>
        <row r="59">
          <cell r="A59">
            <v>813</v>
          </cell>
          <cell r="B59" t="str">
            <v>North Lincolnshire</v>
          </cell>
          <cell r="C59" t="str">
            <v>YH</v>
          </cell>
        </row>
        <row r="60">
          <cell r="A60">
            <v>815</v>
          </cell>
          <cell r="B60" t="str">
            <v>North Yorkshire</v>
          </cell>
          <cell r="C60" t="str">
            <v>YH</v>
          </cell>
        </row>
        <row r="61">
          <cell r="A61">
            <v>372</v>
          </cell>
          <cell r="B61" t="str">
            <v>Rotherham</v>
          </cell>
          <cell r="C61" t="str">
            <v>YH</v>
          </cell>
        </row>
        <row r="62">
          <cell r="A62">
            <v>373</v>
          </cell>
          <cell r="B62" t="str">
            <v>Sheffield</v>
          </cell>
          <cell r="C62" t="str">
            <v>YH</v>
          </cell>
        </row>
        <row r="63">
          <cell r="A63">
            <v>384</v>
          </cell>
          <cell r="B63" t="str">
            <v>Wakefield</v>
          </cell>
          <cell r="C63" t="str">
            <v>YH</v>
          </cell>
        </row>
        <row r="64">
          <cell r="A64">
            <v>816</v>
          </cell>
          <cell r="B64" t="str">
            <v>York</v>
          </cell>
          <cell r="C64" t="str">
            <v>YH</v>
          </cell>
        </row>
        <row r="65">
          <cell r="A65">
            <v>831</v>
          </cell>
          <cell r="B65" t="str">
            <v>Derby</v>
          </cell>
          <cell r="C65" t="str">
            <v>EM</v>
          </cell>
        </row>
        <row r="66">
          <cell r="A66">
            <v>830</v>
          </cell>
          <cell r="B66" t="str">
            <v>Derbyshire</v>
          </cell>
          <cell r="C66" t="str">
            <v>EM</v>
          </cell>
        </row>
        <row r="67">
          <cell r="A67">
            <v>856</v>
          </cell>
          <cell r="B67" t="str">
            <v>Leicester</v>
          </cell>
          <cell r="C67" t="str">
            <v>EM</v>
          </cell>
        </row>
        <row r="68">
          <cell r="A68">
            <v>855</v>
          </cell>
          <cell r="B68" t="str">
            <v>Leicestershire</v>
          </cell>
          <cell r="C68" t="str">
            <v>EM</v>
          </cell>
        </row>
        <row r="69">
          <cell r="A69">
            <v>925</v>
          </cell>
          <cell r="B69" t="str">
            <v>Lincolnshire</v>
          </cell>
          <cell r="C69" t="str">
            <v>EM</v>
          </cell>
        </row>
        <row r="70">
          <cell r="A70">
            <v>928</v>
          </cell>
          <cell r="B70" t="str">
            <v>Northamptonshire</v>
          </cell>
          <cell r="C70" t="str">
            <v>EM</v>
          </cell>
        </row>
        <row r="71">
          <cell r="A71">
            <v>892</v>
          </cell>
          <cell r="B71" t="str">
            <v>Nottingham</v>
          </cell>
          <cell r="C71" t="str">
            <v>EM</v>
          </cell>
        </row>
        <row r="72">
          <cell r="A72">
            <v>891</v>
          </cell>
          <cell r="B72" t="str">
            <v>Nottinghamshire</v>
          </cell>
          <cell r="C72" t="str">
            <v>EM</v>
          </cell>
        </row>
        <row r="73">
          <cell r="A73">
            <v>857</v>
          </cell>
          <cell r="B73" t="str">
            <v>Rutland</v>
          </cell>
          <cell r="C73" t="str">
            <v>EM</v>
          </cell>
        </row>
        <row r="74">
          <cell r="A74">
            <v>330</v>
          </cell>
          <cell r="B74" t="str">
            <v>Birmingham</v>
          </cell>
          <cell r="C74" t="str">
            <v>WM</v>
          </cell>
        </row>
        <row r="75">
          <cell r="A75">
            <v>331</v>
          </cell>
          <cell r="B75" t="str">
            <v>Coventry</v>
          </cell>
          <cell r="C75" t="str">
            <v>WM</v>
          </cell>
        </row>
        <row r="76">
          <cell r="A76">
            <v>332</v>
          </cell>
          <cell r="B76" t="str">
            <v>Dudley</v>
          </cell>
          <cell r="C76" t="str">
            <v>WM</v>
          </cell>
        </row>
        <row r="77">
          <cell r="A77">
            <v>884</v>
          </cell>
          <cell r="B77" t="str">
            <v>Herefordshire, County of</v>
          </cell>
          <cell r="C77" t="str">
            <v>WM</v>
          </cell>
        </row>
        <row r="78">
          <cell r="A78">
            <v>333</v>
          </cell>
          <cell r="B78" t="str">
            <v>Sandwell</v>
          </cell>
          <cell r="C78" t="str">
            <v>WM</v>
          </cell>
        </row>
        <row r="79">
          <cell r="A79">
            <v>893</v>
          </cell>
          <cell r="B79" t="str">
            <v>Shropshire</v>
          </cell>
          <cell r="C79" t="str">
            <v>WM</v>
          </cell>
        </row>
        <row r="80">
          <cell r="A80">
            <v>334</v>
          </cell>
          <cell r="B80" t="str">
            <v>Solihull</v>
          </cell>
          <cell r="C80" t="str">
            <v>WM</v>
          </cell>
        </row>
        <row r="81">
          <cell r="A81">
            <v>860</v>
          </cell>
          <cell r="B81" t="str">
            <v>Staffordshire</v>
          </cell>
          <cell r="C81" t="str">
            <v>WM</v>
          </cell>
        </row>
        <row r="82">
          <cell r="A82">
            <v>861</v>
          </cell>
          <cell r="B82" t="str">
            <v>Stoke-on-Trent</v>
          </cell>
          <cell r="C82" t="str">
            <v>WM</v>
          </cell>
        </row>
        <row r="83">
          <cell r="A83">
            <v>894</v>
          </cell>
          <cell r="B83" t="str">
            <v>Telford and Wrekin</v>
          </cell>
          <cell r="C83" t="str">
            <v>WM</v>
          </cell>
        </row>
        <row r="84">
          <cell r="A84">
            <v>335</v>
          </cell>
          <cell r="B84" t="str">
            <v>Walsall</v>
          </cell>
          <cell r="C84" t="str">
            <v>WM</v>
          </cell>
        </row>
        <row r="85">
          <cell r="A85">
            <v>937</v>
          </cell>
          <cell r="B85" t="str">
            <v>Warwickshire</v>
          </cell>
          <cell r="C85" t="str">
            <v>WM</v>
          </cell>
        </row>
        <row r="86">
          <cell r="A86">
            <v>336</v>
          </cell>
          <cell r="B86" t="str">
            <v>Wolverhampton</v>
          </cell>
          <cell r="C86" t="str">
            <v>WM</v>
          </cell>
        </row>
        <row r="87">
          <cell r="A87">
            <v>885</v>
          </cell>
          <cell r="B87" t="str">
            <v>Worcestershire</v>
          </cell>
          <cell r="C87" t="str">
            <v>WM</v>
          </cell>
        </row>
        <row r="88">
          <cell r="A88">
            <v>822</v>
          </cell>
          <cell r="B88" t="str">
            <v>Bedford</v>
          </cell>
          <cell r="C88" t="str">
            <v>EE</v>
          </cell>
        </row>
        <row r="89">
          <cell r="A89">
            <v>823</v>
          </cell>
          <cell r="B89" t="str">
            <v>Central Bedfordshire</v>
          </cell>
          <cell r="C89" t="str">
            <v>EE</v>
          </cell>
        </row>
        <row r="90">
          <cell r="A90">
            <v>873</v>
          </cell>
          <cell r="B90" t="str">
            <v>Cambridgeshire</v>
          </cell>
          <cell r="C90" t="str">
            <v>EE</v>
          </cell>
        </row>
        <row r="91">
          <cell r="A91">
            <v>881</v>
          </cell>
          <cell r="B91" t="str">
            <v>Essex</v>
          </cell>
          <cell r="C91" t="str">
            <v>EE</v>
          </cell>
        </row>
        <row r="92">
          <cell r="A92">
            <v>919</v>
          </cell>
          <cell r="B92" t="str">
            <v>Hertfordshire</v>
          </cell>
          <cell r="C92" t="str">
            <v>EE</v>
          </cell>
        </row>
        <row r="93">
          <cell r="A93">
            <v>821</v>
          </cell>
          <cell r="B93" t="str">
            <v>Luton</v>
          </cell>
          <cell r="C93" t="str">
            <v>EE</v>
          </cell>
        </row>
        <row r="94">
          <cell r="A94">
            <v>926</v>
          </cell>
          <cell r="B94" t="str">
            <v>Norfolk</v>
          </cell>
          <cell r="C94" t="str">
            <v>EE</v>
          </cell>
        </row>
        <row r="95">
          <cell r="A95">
            <v>874</v>
          </cell>
          <cell r="B95" t="str">
            <v>Peterborough</v>
          </cell>
          <cell r="C95" t="str">
            <v>EE</v>
          </cell>
        </row>
        <row r="96">
          <cell r="A96">
            <v>882</v>
          </cell>
          <cell r="B96" t="str">
            <v>Southend-on-Sea</v>
          </cell>
          <cell r="C96" t="str">
            <v>EE</v>
          </cell>
        </row>
        <row r="97">
          <cell r="A97">
            <v>935</v>
          </cell>
          <cell r="B97" t="str">
            <v>Suffolk</v>
          </cell>
          <cell r="C97" t="str">
            <v>EE</v>
          </cell>
        </row>
        <row r="98">
          <cell r="A98">
            <v>883</v>
          </cell>
          <cell r="B98" t="str">
            <v>Thurrock</v>
          </cell>
          <cell r="C98" t="str">
            <v>EE</v>
          </cell>
        </row>
        <row r="99">
          <cell r="A99">
            <v>201</v>
          </cell>
          <cell r="B99" t="str">
            <v>City of London</v>
          </cell>
          <cell r="C99" t="str">
            <v>L</v>
          </cell>
        </row>
        <row r="100">
          <cell r="A100">
            <v>202</v>
          </cell>
          <cell r="B100" t="str">
            <v>Camden</v>
          </cell>
          <cell r="C100" t="str">
            <v>L</v>
          </cell>
        </row>
        <row r="101">
          <cell r="A101">
            <v>204</v>
          </cell>
          <cell r="B101" t="str">
            <v>Hackney</v>
          </cell>
          <cell r="C101" t="str">
            <v>L</v>
          </cell>
        </row>
        <row r="102">
          <cell r="A102">
            <v>205</v>
          </cell>
          <cell r="B102" t="str">
            <v>Hammersmith and Fulham</v>
          </cell>
          <cell r="C102" t="str">
            <v>L</v>
          </cell>
        </row>
        <row r="103">
          <cell r="A103">
            <v>309</v>
          </cell>
          <cell r="B103" t="str">
            <v>Haringey</v>
          </cell>
          <cell r="C103" t="str">
            <v>L</v>
          </cell>
        </row>
        <row r="104">
          <cell r="A104">
            <v>206</v>
          </cell>
          <cell r="B104" t="str">
            <v>Islington</v>
          </cell>
          <cell r="C104" t="str">
            <v>L</v>
          </cell>
        </row>
        <row r="105">
          <cell r="A105">
            <v>207</v>
          </cell>
          <cell r="B105" t="str">
            <v>Kensington and Chelsea</v>
          </cell>
          <cell r="C105" t="str">
            <v>L</v>
          </cell>
        </row>
        <row r="106">
          <cell r="A106">
            <v>208</v>
          </cell>
          <cell r="B106" t="str">
            <v>Lambeth</v>
          </cell>
          <cell r="C106" t="str">
            <v>L</v>
          </cell>
        </row>
        <row r="107">
          <cell r="A107">
            <v>209</v>
          </cell>
          <cell r="B107" t="str">
            <v>Lewisham</v>
          </cell>
          <cell r="C107" t="str">
            <v>L</v>
          </cell>
        </row>
        <row r="108">
          <cell r="A108">
            <v>316</v>
          </cell>
          <cell r="B108" t="str">
            <v>Newham</v>
          </cell>
          <cell r="C108" t="str">
            <v>L</v>
          </cell>
        </row>
        <row r="109">
          <cell r="A109">
            <v>210</v>
          </cell>
          <cell r="B109" t="str">
            <v>Southwark</v>
          </cell>
          <cell r="C109" t="str">
            <v>L</v>
          </cell>
        </row>
        <row r="110">
          <cell r="A110">
            <v>211</v>
          </cell>
          <cell r="B110" t="str">
            <v>Tower Hamlets</v>
          </cell>
          <cell r="C110" t="str">
            <v>L</v>
          </cell>
        </row>
        <row r="111">
          <cell r="A111">
            <v>212</v>
          </cell>
          <cell r="B111" t="str">
            <v>Wandsworth</v>
          </cell>
          <cell r="C111" t="str">
            <v>L</v>
          </cell>
        </row>
        <row r="112">
          <cell r="A112">
            <v>213</v>
          </cell>
          <cell r="B112" t="str">
            <v>Westminster</v>
          </cell>
          <cell r="C112" t="str">
            <v>L</v>
          </cell>
        </row>
        <row r="113">
          <cell r="A113">
            <v>301</v>
          </cell>
          <cell r="B113" t="str">
            <v>Barking and Dagenham</v>
          </cell>
          <cell r="C113" t="str">
            <v>L</v>
          </cell>
        </row>
        <row r="114">
          <cell r="A114">
            <v>302</v>
          </cell>
          <cell r="B114" t="str">
            <v>Barnet</v>
          </cell>
          <cell r="C114" t="str">
            <v>L</v>
          </cell>
        </row>
        <row r="115">
          <cell r="A115">
            <v>303</v>
          </cell>
          <cell r="B115" t="str">
            <v>Bexley</v>
          </cell>
          <cell r="C115" t="str">
            <v>L</v>
          </cell>
        </row>
        <row r="116">
          <cell r="A116">
            <v>304</v>
          </cell>
          <cell r="B116" t="str">
            <v>Brent</v>
          </cell>
          <cell r="C116" t="str">
            <v>L</v>
          </cell>
        </row>
        <row r="117">
          <cell r="A117">
            <v>305</v>
          </cell>
          <cell r="B117" t="str">
            <v>Bromley</v>
          </cell>
          <cell r="C117" t="str">
            <v>L</v>
          </cell>
        </row>
        <row r="118">
          <cell r="A118">
            <v>306</v>
          </cell>
          <cell r="B118" t="str">
            <v>Croydon</v>
          </cell>
          <cell r="C118" t="str">
            <v>L</v>
          </cell>
        </row>
        <row r="119">
          <cell r="A119">
            <v>307</v>
          </cell>
          <cell r="B119" t="str">
            <v>Ealing</v>
          </cell>
          <cell r="C119" t="str">
            <v>L</v>
          </cell>
        </row>
        <row r="120">
          <cell r="A120">
            <v>308</v>
          </cell>
          <cell r="B120" t="str">
            <v>Enfield</v>
          </cell>
          <cell r="C120" t="str">
            <v>L</v>
          </cell>
        </row>
        <row r="121">
          <cell r="A121">
            <v>203</v>
          </cell>
          <cell r="B121" t="str">
            <v>Greenwich</v>
          </cell>
          <cell r="C121" t="str">
            <v>L</v>
          </cell>
        </row>
        <row r="122">
          <cell r="A122">
            <v>310</v>
          </cell>
          <cell r="B122" t="str">
            <v>Harrow</v>
          </cell>
          <cell r="C122" t="str">
            <v>L</v>
          </cell>
        </row>
        <row r="123">
          <cell r="A123">
            <v>311</v>
          </cell>
          <cell r="B123" t="str">
            <v>Havering</v>
          </cell>
          <cell r="C123" t="str">
            <v>L</v>
          </cell>
        </row>
        <row r="124">
          <cell r="A124">
            <v>312</v>
          </cell>
          <cell r="B124" t="str">
            <v>Hillingdon</v>
          </cell>
          <cell r="C124" t="str">
            <v>L</v>
          </cell>
        </row>
        <row r="125">
          <cell r="A125">
            <v>313</v>
          </cell>
          <cell r="B125" t="str">
            <v>Hounslow</v>
          </cell>
          <cell r="C125" t="str">
            <v>L</v>
          </cell>
        </row>
        <row r="126">
          <cell r="A126">
            <v>314</v>
          </cell>
          <cell r="B126" t="str">
            <v>Kingston upon Thames</v>
          </cell>
          <cell r="C126" t="str">
            <v>L</v>
          </cell>
        </row>
        <row r="127">
          <cell r="A127">
            <v>315</v>
          </cell>
          <cell r="B127" t="str">
            <v>Merton</v>
          </cell>
          <cell r="C127" t="str">
            <v>L</v>
          </cell>
        </row>
        <row r="128">
          <cell r="A128">
            <v>317</v>
          </cell>
          <cell r="B128" t="str">
            <v>Redbridge</v>
          </cell>
          <cell r="C128" t="str">
            <v>L</v>
          </cell>
        </row>
        <row r="129">
          <cell r="A129">
            <v>318</v>
          </cell>
          <cell r="B129" t="str">
            <v>Richmond upon Thames</v>
          </cell>
          <cell r="C129" t="str">
            <v>L</v>
          </cell>
        </row>
        <row r="130">
          <cell r="A130">
            <v>319</v>
          </cell>
          <cell r="B130" t="str">
            <v>Sutton</v>
          </cell>
          <cell r="C130" t="str">
            <v>L</v>
          </cell>
        </row>
        <row r="131">
          <cell r="A131">
            <v>320</v>
          </cell>
          <cell r="B131" t="str">
            <v>Waltham Forest</v>
          </cell>
          <cell r="C131" t="str">
            <v>L</v>
          </cell>
        </row>
        <row r="132">
          <cell r="A132">
            <v>867</v>
          </cell>
          <cell r="B132" t="str">
            <v>Bracknell Forest</v>
          </cell>
          <cell r="C132" t="str">
            <v>SE</v>
          </cell>
        </row>
        <row r="133">
          <cell r="A133">
            <v>846</v>
          </cell>
          <cell r="B133" t="str">
            <v>Brighton and Hove</v>
          </cell>
          <cell r="C133" t="str">
            <v>SE</v>
          </cell>
        </row>
        <row r="134">
          <cell r="A134">
            <v>825</v>
          </cell>
          <cell r="B134" t="str">
            <v>Buckinghamshire</v>
          </cell>
          <cell r="C134" t="str">
            <v>SE</v>
          </cell>
        </row>
        <row r="135">
          <cell r="A135">
            <v>845</v>
          </cell>
          <cell r="B135" t="str">
            <v>East Sussex</v>
          </cell>
          <cell r="C135" t="str">
            <v>SE</v>
          </cell>
        </row>
        <row r="136">
          <cell r="A136">
            <v>850</v>
          </cell>
          <cell r="B136" t="str">
            <v>Hampshire</v>
          </cell>
          <cell r="C136" t="str">
            <v>SE</v>
          </cell>
        </row>
        <row r="137">
          <cell r="A137">
            <v>921</v>
          </cell>
          <cell r="B137" t="str">
            <v>Isle of Wight</v>
          </cell>
          <cell r="C137" t="str">
            <v>SE</v>
          </cell>
        </row>
        <row r="138">
          <cell r="A138">
            <v>886</v>
          </cell>
          <cell r="B138" t="str">
            <v>Kent</v>
          </cell>
          <cell r="C138" t="str">
            <v>SE</v>
          </cell>
        </row>
        <row r="139">
          <cell r="A139">
            <v>887</v>
          </cell>
          <cell r="B139" t="str">
            <v>Medway</v>
          </cell>
          <cell r="C139" t="str">
            <v>SE</v>
          </cell>
        </row>
        <row r="140">
          <cell r="A140">
            <v>826</v>
          </cell>
          <cell r="B140" t="str">
            <v>Milton Keynes</v>
          </cell>
          <cell r="C140" t="str">
            <v>SE</v>
          </cell>
        </row>
        <row r="141">
          <cell r="A141">
            <v>931</v>
          </cell>
          <cell r="B141" t="str">
            <v>Oxfordshire</v>
          </cell>
          <cell r="C141" t="str">
            <v>SE</v>
          </cell>
        </row>
        <row r="142">
          <cell r="A142">
            <v>851</v>
          </cell>
          <cell r="B142" t="str">
            <v>Portsmouth</v>
          </cell>
          <cell r="C142" t="str">
            <v>SE</v>
          </cell>
        </row>
        <row r="143">
          <cell r="A143">
            <v>870</v>
          </cell>
          <cell r="B143" t="str">
            <v>Reading</v>
          </cell>
          <cell r="C143" t="str">
            <v>SE</v>
          </cell>
        </row>
        <row r="144">
          <cell r="A144">
            <v>871</v>
          </cell>
          <cell r="B144" t="str">
            <v>Slough</v>
          </cell>
          <cell r="C144" t="str">
            <v>SE</v>
          </cell>
        </row>
        <row r="145">
          <cell r="A145">
            <v>852</v>
          </cell>
          <cell r="B145" t="str">
            <v>Southampton</v>
          </cell>
          <cell r="C145" t="str">
            <v>SE</v>
          </cell>
        </row>
        <row r="146">
          <cell r="A146">
            <v>936</v>
          </cell>
          <cell r="B146" t="str">
            <v>Surrey</v>
          </cell>
          <cell r="C146" t="str">
            <v>SE</v>
          </cell>
        </row>
        <row r="147">
          <cell r="A147">
            <v>869</v>
          </cell>
          <cell r="B147" t="str">
            <v>West Berkshire</v>
          </cell>
          <cell r="C147" t="str">
            <v>SE</v>
          </cell>
        </row>
        <row r="148">
          <cell r="A148">
            <v>938</v>
          </cell>
          <cell r="B148" t="str">
            <v>West Sussex</v>
          </cell>
          <cell r="C148" t="str">
            <v>SE</v>
          </cell>
        </row>
        <row r="149">
          <cell r="A149">
            <v>868</v>
          </cell>
          <cell r="B149" t="str">
            <v>Windsor and Maidenhead</v>
          </cell>
          <cell r="C149" t="str">
            <v>SE</v>
          </cell>
        </row>
        <row r="150">
          <cell r="A150">
            <v>872</v>
          </cell>
          <cell r="B150" t="str">
            <v>Wokingham</v>
          </cell>
          <cell r="C150" t="str">
            <v>SE</v>
          </cell>
        </row>
        <row r="151">
          <cell r="A151">
            <v>800</v>
          </cell>
          <cell r="B151" t="str">
            <v>Bath and North East Somerset</v>
          </cell>
          <cell r="C151" t="str">
            <v>SW</v>
          </cell>
        </row>
        <row r="152">
          <cell r="A152">
            <v>837</v>
          </cell>
          <cell r="B152" t="str">
            <v>Bournemouth</v>
          </cell>
          <cell r="C152" t="str">
            <v>SW</v>
          </cell>
        </row>
        <row r="153">
          <cell r="A153">
            <v>801</v>
          </cell>
          <cell r="B153" t="str">
            <v>Bristol, City of</v>
          </cell>
          <cell r="C153" t="str">
            <v>SW</v>
          </cell>
        </row>
        <row r="154">
          <cell r="A154">
            <v>908</v>
          </cell>
          <cell r="B154" t="str">
            <v>Cornwall</v>
          </cell>
          <cell r="C154" t="str">
            <v>SW</v>
          </cell>
        </row>
        <row r="155">
          <cell r="A155">
            <v>878</v>
          </cell>
          <cell r="B155" t="str">
            <v>Devon</v>
          </cell>
          <cell r="C155" t="str">
            <v>SW</v>
          </cell>
        </row>
        <row r="156">
          <cell r="A156">
            <v>835</v>
          </cell>
          <cell r="B156" t="str">
            <v>Dorset</v>
          </cell>
          <cell r="C156" t="str">
            <v>SW</v>
          </cell>
        </row>
        <row r="157">
          <cell r="A157">
            <v>916</v>
          </cell>
          <cell r="B157" t="str">
            <v>Gloucestershire</v>
          </cell>
          <cell r="C157" t="str">
            <v>SW</v>
          </cell>
        </row>
        <row r="158">
          <cell r="A158">
            <v>420</v>
          </cell>
          <cell r="B158" t="str">
            <v>Isles of Scilly</v>
          </cell>
          <cell r="C158" t="str">
            <v>SW</v>
          </cell>
        </row>
        <row r="159">
          <cell r="A159">
            <v>802</v>
          </cell>
          <cell r="B159" t="str">
            <v>North Somerset</v>
          </cell>
          <cell r="C159" t="str">
            <v>SW</v>
          </cell>
        </row>
        <row r="160">
          <cell r="A160">
            <v>879</v>
          </cell>
          <cell r="B160" t="str">
            <v>Plymouth</v>
          </cell>
          <cell r="C160" t="str">
            <v>SW</v>
          </cell>
        </row>
        <row r="161">
          <cell r="A161">
            <v>836</v>
          </cell>
          <cell r="B161" t="str">
            <v>Poole</v>
          </cell>
          <cell r="C161" t="str">
            <v>SW</v>
          </cell>
        </row>
        <row r="162">
          <cell r="A162">
            <v>933</v>
          </cell>
          <cell r="B162" t="str">
            <v>Somerset</v>
          </cell>
          <cell r="C162" t="str">
            <v>SW</v>
          </cell>
        </row>
        <row r="163">
          <cell r="A163">
            <v>803</v>
          </cell>
          <cell r="B163" t="str">
            <v>South Gloucestershire</v>
          </cell>
          <cell r="C163" t="str">
            <v>SW</v>
          </cell>
        </row>
        <row r="164">
          <cell r="A164">
            <v>866</v>
          </cell>
          <cell r="B164" t="str">
            <v>Swindon</v>
          </cell>
          <cell r="C164" t="str">
            <v>SW</v>
          </cell>
        </row>
        <row r="165">
          <cell r="A165">
            <v>880</v>
          </cell>
          <cell r="B165" t="str">
            <v>Torbay</v>
          </cell>
          <cell r="C165" t="str">
            <v>SW</v>
          </cell>
        </row>
        <row r="166">
          <cell r="A166">
            <v>865</v>
          </cell>
          <cell r="B166" t="str">
            <v>Wiltshire</v>
          </cell>
          <cell r="C166" t="str">
            <v>SW</v>
          </cell>
        </row>
        <row r="168">
          <cell r="A168" t="str">
            <v>Eng</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upilDataChecking_302"/>
      <sheetName val="PlaceDataChecking_302 (12-13)"/>
      <sheetName val="HopsitalSchoolData_302"/>
      <sheetName val="PlaceDataChecking_302 (13-14)"/>
      <sheetName val="CodeSet"/>
    </sheetNames>
    <sheetDataSet>
      <sheetData sheetId="0" refreshError="1"/>
      <sheetData sheetId="1" refreshError="1"/>
      <sheetData sheetId="2" refreshError="1"/>
      <sheetData sheetId="3" refreshError="1"/>
      <sheetData sheetId="4" refreshError="1"/>
      <sheetData sheetId="5" refreshError="1">
        <row r="1">
          <cell r="A1" t="str">
            <v>N</v>
          </cell>
          <cell r="C1" t="str">
            <v>Nursery</v>
          </cell>
        </row>
        <row r="2">
          <cell r="A2" t="str">
            <v>Y</v>
          </cell>
          <cell r="C2" t="str">
            <v>Primary</v>
          </cell>
        </row>
        <row r="3">
          <cell r="C3" t="str">
            <v>Secondary</v>
          </cell>
        </row>
        <row r="4">
          <cell r="A4" t="str">
            <v>N</v>
          </cell>
          <cell r="C4" t="str">
            <v>Recoupment Academy</v>
          </cell>
        </row>
        <row r="5">
          <cell r="A5" t="str">
            <v>Y</v>
          </cell>
          <cell r="C5" t="str">
            <v>Non Recoupment Academy</v>
          </cell>
        </row>
        <row r="6">
          <cell r="A6" t="str">
            <v>n/a</v>
          </cell>
          <cell r="C6" t="str">
            <v>PRU</v>
          </cell>
        </row>
        <row r="7">
          <cell r="C7" t="str">
            <v>AP Academy</v>
          </cell>
        </row>
        <row r="8">
          <cell r="C8" t="str">
            <v>Other Maintained AP</v>
          </cell>
        </row>
        <row r="9">
          <cell r="C9" t="str">
            <v>Maintained Special</v>
          </cell>
        </row>
        <row r="10">
          <cell r="C10" t="str">
            <v>Special Academy</v>
          </cell>
        </row>
        <row r="13">
          <cell r="A13" t="str">
            <v>LA Number</v>
          </cell>
          <cell r="B13" t="str">
            <v>LA Name</v>
          </cell>
          <cell r="C13" t="str">
            <v>Region</v>
          </cell>
        </row>
        <row r="15">
          <cell r="A15">
            <v>841</v>
          </cell>
          <cell r="B15" t="str">
            <v>Darlington</v>
          </cell>
          <cell r="C15" t="str">
            <v>NE</v>
          </cell>
        </row>
        <row r="16">
          <cell r="A16">
            <v>840</v>
          </cell>
          <cell r="B16" t="str">
            <v>County Durham</v>
          </cell>
          <cell r="C16" t="str">
            <v>NE</v>
          </cell>
        </row>
        <row r="17">
          <cell r="A17">
            <v>390</v>
          </cell>
          <cell r="B17" t="str">
            <v>Gateshead</v>
          </cell>
          <cell r="C17" t="str">
            <v>NE</v>
          </cell>
        </row>
        <row r="18">
          <cell r="A18">
            <v>805</v>
          </cell>
          <cell r="B18" t="str">
            <v>Hartlepool</v>
          </cell>
          <cell r="C18" t="str">
            <v>NE</v>
          </cell>
        </row>
        <row r="19">
          <cell r="A19">
            <v>806</v>
          </cell>
          <cell r="B19" t="str">
            <v>Middlesbrough</v>
          </cell>
          <cell r="C19" t="str">
            <v>NE</v>
          </cell>
        </row>
        <row r="20">
          <cell r="A20">
            <v>391</v>
          </cell>
          <cell r="B20" t="str">
            <v>Newcastle upon Tyne</v>
          </cell>
          <cell r="C20" t="str">
            <v>NE</v>
          </cell>
        </row>
        <row r="21">
          <cell r="A21">
            <v>392</v>
          </cell>
          <cell r="B21" t="str">
            <v>North Tyneside</v>
          </cell>
          <cell r="C21" t="str">
            <v>NE</v>
          </cell>
        </row>
        <row r="22">
          <cell r="A22">
            <v>929</v>
          </cell>
          <cell r="B22" t="str">
            <v>Northumberland</v>
          </cell>
          <cell r="C22" t="str">
            <v>NE</v>
          </cell>
        </row>
        <row r="23">
          <cell r="A23">
            <v>807</v>
          </cell>
          <cell r="B23" t="str">
            <v>Redcar and Cleveland</v>
          </cell>
          <cell r="C23" t="str">
            <v>NE</v>
          </cell>
        </row>
        <row r="24">
          <cell r="A24">
            <v>393</v>
          </cell>
          <cell r="B24" t="str">
            <v>South Tyneside</v>
          </cell>
          <cell r="C24" t="str">
            <v>NE</v>
          </cell>
        </row>
        <row r="25">
          <cell r="A25">
            <v>808</v>
          </cell>
          <cell r="B25" t="str">
            <v>Stockton-on-Tees</v>
          </cell>
          <cell r="C25" t="str">
            <v>NE</v>
          </cell>
        </row>
        <row r="26">
          <cell r="A26">
            <v>394</v>
          </cell>
          <cell r="B26" t="str">
            <v>Sunderland</v>
          </cell>
          <cell r="C26" t="str">
            <v>NE</v>
          </cell>
        </row>
        <row r="27">
          <cell r="A27">
            <v>889</v>
          </cell>
          <cell r="B27" t="str">
            <v>Blackburn with Darwen</v>
          </cell>
          <cell r="C27" t="str">
            <v>NW</v>
          </cell>
        </row>
        <row r="28">
          <cell r="A28">
            <v>890</v>
          </cell>
          <cell r="B28" t="str">
            <v>Blackpool</v>
          </cell>
          <cell r="C28" t="str">
            <v>NW</v>
          </cell>
        </row>
        <row r="29">
          <cell r="A29">
            <v>350</v>
          </cell>
          <cell r="B29" t="str">
            <v>Bolton</v>
          </cell>
          <cell r="C29" t="str">
            <v>NW</v>
          </cell>
        </row>
        <row r="30">
          <cell r="A30">
            <v>351</v>
          </cell>
          <cell r="B30" t="str">
            <v>Bury</v>
          </cell>
          <cell r="C30" t="str">
            <v>NW</v>
          </cell>
        </row>
        <row r="31">
          <cell r="A31">
            <v>895</v>
          </cell>
          <cell r="B31" t="str">
            <v>Cheshire East</v>
          </cell>
          <cell r="C31" t="str">
            <v>NW</v>
          </cell>
        </row>
        <row r="32">
          <cell r="A32">
            <v>896</v>
          </cell>
          <cell r="B32" t="str">
            <v>Cheshire West and Chester</v>
          </cell>
          <cell r="C32" t="str">
            <v>NW</v>
          </cell>
        </row>
        <row r="33">
          <cell r="A33">
            <v>909</v>
          </cell>
          <cell r="B33" t="str">
            <v>Cumbria</v>
          </cell>
          <cell r="C33" t="str">
            <v>NW</v>
          </cell>
        </row>
        <row r="34">
          <cell r="A34">
            <v>876</v>
          </cell>
          <cell r="B34" t="str">
            <v>Halton</v>
          </cell>
          <cell r="C34" t="str">
            <v>NW</v>
          </cell>
        </row>
        <row r="35">
          <cell r="A35">
            <v>340</v>
          </cell>
          <cell r="B35" t="str">
            <v>Knowsley</v>
          </cell>
          <cell r="C35" t="str">
            <v>NW</v>
          </cell>
        </row>
        <row r="36">
          <cell r="A36">
            <v>888</v>
          </cell>
          <cell r="B36" t="str">
            <v>Lancashire</v>
          </cell>
          <cell r="C36" t="str">
            <v>NW</v>
          </cell>
        </row>
        <row r="37">
          <cell r="A37">
            <v>341</v>
          </cell>
          <cell r="B37" t="str">
            <v>Liverpool</v>
          </cell>
          <cell r="C37" t="str">
            <v>NW</v>
          </cell>
        </row>
        <row r="38">
          <cell r="A38">
            <v>352</v>
          </cell>
          <cell r="B38" t="str">
            <v>Manchester</v>
          </cell>
          <cell r="C38" t="str">
            <v>NW</v>
          </cell>
        </row>
        <row r="39">
          <cell r="A39">
            <v>353</v>
          </cell>
          <cell r="B39" t="str">
            <v>Oldham</v>
          </cell>
          <cell r="C39" t="str">
            <v>NW</v>
          </cell>
        </row>
        <row r="40">
          <cell r="A40">
            <v>354</v>
          </cell>
          <cell r="B40" t="str">
            <v>Rochdale</v>
          </cell>
          <cell r="C40" t="str">
            <v>NW</v>
          </cell>
        </row>
        <row r="41">
          <cell r="A41">
            <v>355</v>
          </cell>
          <cell r="B41" t="str">
            <v>Salford</v>
          </cell>
          <cell r="C41" t="str">
            <v>NW</v>
          </cell>
        </row>
        <row r="42">
          <cell r="A42">
            <v>343</v>
          </cell>
          <cell r="B42" t="str">
            <v>Sefton</v>
          </cell>
          <cell r="C42" t="str">
            <v>NW</v>
          </cell>
        </row>
        <row r="43">
          <cell r="A43">
            <v>342</v>
          </cell>
          <cell r="B43" t="str">
            <v>St. Helens</v>
          </cell>
          <cell r="C43" t="str">
            <v>NW</v>
          </cell>
        </row>
        <row r="44">
          <cell r="A44">
            <v>356</v>
          </cell>
          <cell r="B44" t="str">
            <v>Stockport</v>
          </cell>
          <cell r="C44" t="str">
            <v>NW</v>
          </cell>
        </row>
        <row r="45">
          <cell r="A45">
            <v>357</v>
          </cell>
          <cell r="B45" t="str">
            <v>Tameside</v>
          </cell>
          <cell r="C45" t="str">
            <v>NW</v>
          </cell>
        </row>
        <row r="46">
          <cell r="A46">
            <v>358</v>
          </cell>
          <cell r="B46" t="str">
            <v>Trafford</v>
          </cell>
          <cell r="C46" t="str">
            <v>NW</v>
          </cell>
        </row>
        <row r="47">
          <cell r="A47">
            <v>877</v>
          </cell>
          <cell r="B47" t="str">
            <v>Warrington</v>
          </cell>
          <cell r="C47" t="str">
            <v>NW</v>
          </cell>
        </row>
        <row r="48">
          <cell r="A48">
            <v>359</v>
          </cell>
          <cell r="B48" t="str">
            <v>Wigan</v>
          </cell>
          <cell r="C48" t="str">
            <v>NW</v>
          </cell>
        </row>
        <row r="49">
          <cell r="A49">
            <v>344</v>
          </cell>
          <cell r="B49" t="str">
            <v>Wirral</v>
          </cell>
          <cell r="C49" t="str">
            <v>NW</v>
          </cell>
        </row>
        <row r="50">
          <cell r="A50">
            <v>370</v>
          </cell>
          <cell r="B50" t="str">
            <v>Barnsley</v>
          </cell>
          <cell r="C50" t="str">
            <v>YH</v>
          </cell>
        </row>
        <row r="51">
          <cell r="A51">
            <v>380</v>
          </cell>
          <cell r="B51" t="str">
            <v>Bradford</v>
          </cell>
          <cell r="C51" t="str">
            <v>YH</v>
          </cell>
        </row>
        <row r="52">
          <cell r="A52">
            <v>381</v>
          </cell>
          <cell r="B52" t="str">
            <v>Calderdale</v>
          </cell>
          <cell r="C52" t="str">
            <v>YH</v>
          </cell>
        </row>
        <row r="53">
          <cell r="A53">
            <v>371</v>
          </cell>
          <cell r="B53" t="str">
            <v>Doncaster</v>
          </cell>
          <cell r="C53" t="str">
            <v>YH</v>
          </cell>
        </row>
        <row r="54">
          <cell r="A54">
            <v>811</v>
          </cell>
          <cell r="B54" t="str">
            <v>East Riding of Yorkshire</v>
          </cell>
          <cell r="C54" t="str">
            <v>YH</v>
          </cell>
        </row>
        <row r="55">
          <cell r="A55">
            <v>810</v>
          </cell>
          <cell r="B55" t="str">
            <v>Kingston Upon Hull, City of</v>
          </cell>
          <cell r="C55" t="str">
            <v>YH</v>
          </cell>
        </row>
        <row r="56">
          <cell r="A56">
            <v>382</v>
          </cell>
          <cell r="B56" t="str">
            <v>Kirklees</v>
          </cell>
          <cell r="C56" t="str">
            <v>YH</v>
          </cell>
        </row>
        <row r="57">
          <cell r="A57">
            <v>383</v>
          </cell>
          <cell r="B57" t="str">
            <v>Leeds</v>
          </cell>
          <cell r="C57" t="str">
            <v>YH</v>
          </cell>
        </row>
        <row r="58">
          <cell r="A58">
            <v>812</v>
          </cell>
          <cell r="B58" t="str">
            <v>North East Lincolnshire</v>
          </cell>
          <cell r="C58" t="str">
            <v>YH</v>
          </cell>
        </row>
        <row r="59">
          <cell r="A59">
            <v>813</v>
          </cell>
          <cell r="B59" t="str">
            <v>North Lincolnshire</v>
          </cell>
          <cell r="C59" t="str">
            <v>YH</v>
          </cell>
        </row>
        <row r="60">
          <cell r="A60">
            <v>815</v>
          </cell>
          <cell r="B60" t="str">
            <v>North Yorkshire</v>
          </cell>
          <cell r="C60" t="str">
            <v>YH</v>
          </cell>
        </row>
        <row r="61">
          <cell r="A61">
            <v>372</v>
          </cell>
          <cell r="B61" t="str">
            <v>Rotherham</v>
          </cell>
          <cell r="C61" t="str">
            <v>YH</v>
          </cell>
        </row>
        <row r="62">
          <cell r="A62">
            <v>373</v>
          </cell>
          <cell r="B62" t="str">
            <v>Sheffield</v>
          </cell>
          <cell r="C62" t="str">
            <v>YH</v>
          </cell>
        </row>
        <row r="63">
          <cell r="A63">
            <v>384</v>
          </cell>
          <cell r="B63" t="str">
            <v>Wakefield</v>
          </cell>
          <cell r="C63" t="str">
            <v>YH</v>
          </cell>
        </row>
        <row r="64">
          <cell r="A64">
            <v>816</v>
          </cell>
          <cell r="B64" t="str">
            <v>York</v>
          </cell>
          <cell r="C64" t="str">
            <v>YH</v>
          </cell>
        </row>
        <row r="65">
          <cell r="A65">
            <v>831</v>
          </cell>
          <cell r="B65" t="str">
            <v>Derby</v>
          </cell>
          <cell r="C65" t="str">
            <v>EM</v>
          </cell>
        </row>
        <row r="66">
          <cell r="A66">
            <v>830</v>
          </cell>
          <cell r="B66" t="str">
            <v>Derbyshire</v>
          </cell>
          <cell r="C66" t="str">
            <v>EM</v>
          </cell>
        </row>
        <row r="67">
          <cell r="A67">
            <v>856</v>
          </cell>
          <cell r="B67" t="str">
            <v>Leicester</v>
          </cell>
          <cell r="C67" t="str">
            <v>EM</v>
          </cell>
        </row>
        <row r="68">
          <cell r="A68">
            <v>855</v>
          </cell>
          <cell r="B68" t="str">
            <v>Leicestershire</v>
          </cell>
          <cell r="C68" t="str">
            <v>EM</v>
          </cell>
        </row>
        <row r="69">
          <cell r="A69">
            <v>925</v>
          </cell>
          <cell r="B69" t="str">
            <v>Lincolnshire</v>
          </cell>
          <cell r="C69" t="str">
            <v>EM</v>
          </cell>
        </row>
        <row r="70">
          <cell r="A70">
            <v>928</v>
          </cell>
          <cell r="B70" t="str">
            <v>Northamptonshire</v>
          </cell>
          <cell r="C70" t="str">
            <v>EM</v>
          </cell>
        </row>
        <row r="71">
          <cell r="A71">
            <v>892</v>
          </cell>
          <cell r="B71" t="str">
            <v>Nottingham</v>
          </cell>
          <cell r="C71" t="str">
            <v>EM</v>
          </cell>
        </row>
        <row r="72">
          <cell r="A72">
            <v>891</v>
          </cell>
          <cell r="B72" t="str">
            <v>Nottinghamshire</v>
          </cell>
          <cell r="C72" t="str">
            <v>EM</v>
          </cell>
        </row>
        <row r="73">
          <cell r="A73">
            <v>857</v>
          </cell>
          <cell r="B73" t="str">
            <v>Rutland</v>
          </cell>
          <cell r="C73" t="str">
            <v>EM</v>
          </cell>
        </row>
        <row r="74">
          <cell r="A74">
            <v>330</v>
          </cell>
          <cell r="B74" t="str">
            <v>Birmingham</v>
          </cell>
          <cell r="C74" t="str">
            <v>WM</v>
          </cell>
        </row>
        <row r="75">
          <cell r="A75">
            <v>331</v>
          </cell>
          <cell r="B75" t="str">
            <v>Coventry</v>
          </cell>
          <cell r="C75" t="str">
            <v>WM</v>
          </cell>
        </row>
        <row r="76">
          <cell r="A76">
            <v>332</v>
          </cell>
          <cell r="B76" t="str">
            <v>Dudley</v>
          </cell>
          <cell r="C76" t="str">
            <v>WM</v>
          </cell>
        </row>
        <row r="77">
          <cell r="A77">
            <v>884</v>
          </cell>
          <cell r="B77" t="str">
            <v>Herefordshire, County of</v>
          </cell>
          <cell r="C77" t="str">
            <v>WM</v>
          </cell>
        </row>
        <row r="78">
          <cell r="A78">
            <v>333</v>
          </cell>
          <cell r="B78" t="str">
            <v>Sandwell</v>
          </cell>
          <cell r="C78" t="str">
            <v>WM</v>
          </cell>
        </row>
        <row r="79">
          <cell r="A79">
            <v>893</v>
          </cell>
          <cell r="B79" t="str">
            <v>Shropshire</v>
          </cell>
          <cell r="C79" t="str">
            <v>WM</v>
          </cell>
        </row>
        <row r="80">
          <cell r="A80">
            <v>334</v>
          </cell>
          <cell r="B80" t="str">
            <v>Solihull</v>
          </cell>
          <cell r="C80" t="str">
            <v>WM</v>
          </cell>
        </row>
        <row r="81">
          <cell r="A81">
            <v>860</v>
          </cell>
          <cell r="B81" t="str">
            <v>Staffordshire</v>
          </cell>
          <cell r="C81" t="str">
            <v>WM</v>
          </cell>
        </row>
        <row r="82">
          <cell r="A82">
            <v>861</v>
          </cell>
          <cell r="B82" t="str">
            <v>Stoke-on-Trent</v>
          </cell>
          <cell r="C82" t="str">
            <v>WM</v>
          </cell>
        </row>
        <row r="83">
          <cell r="A83">
            <v>894</v>
          </cell>
          <cell r="B83" t="str">
            <v>Telford and Wrekin</v>
          </cell>
          <cell r="C83" t="str">
            <v>WM</v>
          </cell>
        </row>
        <row r="84">
          <cell r="A84">
            <v>335</v>
          </cell>
          <cell r="B84" t="str">
            <v>Walsall</v>
          </cell>
          <cell r="C84" t="str">
            <v>WM</v>
          </cell>
        </row>
        <row r="85">
          <cell r="A85">
            <v>937</v>
          </cell>
          <cell r="B85" t="str">
            <v>Warwickshire</v>
          </cell>
          <cell r="C85" t="str">
            <v>WM</v>
          </cell>
        </row>
        <row r="86">
          <cell r="A86">
            <v>336</v>
          </cell>
          <cell r="B86" t="str">
            <v>Wolverhampton</v>
          </cell>
          <cell r="C86" t="str">
            <v>WM</v>
          </cell>
        </row>
        <row r="87">
          <cell r="A87">
            <v>885</v>
          </cell>
          <cell r="B87" t="str">
            <v>Worcestershire</v>
          </cell>
          <cell r="C87" t="str">
            <v>WM</v>
          </cell>
        </row>
        <row r="88">
          <cell r="A88">
            <v>822</v>
          </cell>
          <cell r="B88" t="str">
            <v>Bedford</v>
          </cell>
          <cell r="C88" t="str">
            <v>EE</v>
          </cell>
        </row>
        <row r="89">
          <cell r="A89">
            <v>823</v>
          </cell>
          <cell r="B89" t="str">
            <v>Central Bedfordshire</v>
          </cell>
          <cell r="C89" t="str">
            <v>EE</v>
          </cell>
        </row>
        <row r="90">
          <cell r="A90">
            <v>873</v>
          </cell>
          <cell r="B90" t="str">
            <v>Cambridgeshire</v>
          </cell>
          <cell r="C90" t="str">
            <v>EE</v>
          </cell>
        </row>
        <row r="91">
          <cell r="A91">
            <v>881</v>
          </cell>
          <cell r="B91" t="str">
            <v>Essex</v>
          </cell>
          <cell r="C91" t="str">
            <v>EE</v>
          </cell>
        </row>
        <row r="92">
          <cell r="A92">
            <v>919</v>
          </cell>
          <cell r="B92" t="str">
            <v>Hertfordshire</v>
          </cell>
          <cell r="C92" t="str">
            <v>EE</v>
          </cell>
        </row>
        <row r="93">
          <cell r="A93">
            <v>821</v>
          </cell>
          <cell r="B93" t="str">
            <v>Luton</v>
          </cell>
          <cell r="C93" t="str">
            <v>EE</v>
          </cell>
        </row>
        <row r="94">
          <cell r="A94">
            <v>926</v>
          </cell>
          <cell r="B94" t="str">
            <v>Norfolk</v>
          </cell>
          <cell r="C94" t="str">
            <v>EE</v>
          </cell>
        </row>
        <row r="95">
          <cell r="A95">
            <v>874</v>
          </cell>
          <cell r="B95" t="str">
            <v>Peterborough</v>
          </cell>
          <cell r="C95" t="str">
            <v>EE</v>
          </cell>
        </row>
        <row r="96">
          <cell r="A96">
            <v>882</v>
          </cell>
          <cell r="B96" t="str">
            <v>Southend-on-Sea</v>
          </cell>
          <cell r="C96" t="str">
            <v>EE</v>
          </cell>
        </row>
        <row r="97">
          <cell r="A97">
            <v>935</v>
          </cell>
          <cell r="B97" t="str">
            <v>Suffolk</v>
          </cell>
          <cell r="C97" t="str">
            <v>EE</v>
          </cell>
        </row>
        <row r="98">
          <cell r="A98">
            <v>883</v>
          </cell>
          <cell r="B98" t="str">
            <v>Thurrock</v>
          </cell>
          <cell r="C98" t="str">
            <v>EE</v>
          </cell>
        </row>
        <row r="99">
          <cell r="A99">
            <v>201</v>
          </cell>
          <cell r="B99" t="str">
            <v>City of London</v>
          </cell>
          <cell r="C99" t="str">
            <v>L</v>
          </cell>
        </row>
        <row r="100">
          <cell r="A100">
            <v>202</v>
          </cell>
          <cell r="B100" t="str">
            <v>Camden</v>
          </cell>
          <cell r="C100" t="str">
            <v>L</v>
          </cell>
        </row>
        <row r="101">
          <cell r="A101">
            <v>204</v>
          </cell>
          <cell r="B101" t="str">
            <v>Hackney</v>
          </cell>
          <cell r="C101" t="str">
            <v>L</v>
          </cell>
        </row>
        <row r="102">
          <cell r="A102">
            <v>205</v>
          </cell>
          <cell r="B102" t="str">
            <v>Hammersmith and Fulham</v>
          </cell>
          <cell r="C102" t="str">
            <v>L</v>
          </cell>
        </row>
        <row r="103">
          <cell r="A103">
            <v>309</v>
          </cell>
          <cell r="B103" t="str">
            <v>Haringey</v>
          </cell>
          <cell r="C103" t="str">
            <v>L</v>
          </cell>
        </row>
        <row r="104">
          <cell r="A104">
            <v>206</v>
          </cell>
          <cell r="B104" t="str">
            <v>Islington</v>
          </cell>
          <cell r="C104" t="str">
            <v>L</v>
          </cell>
        </row>
        <row r="105">
          <cell r="A105">
            <v>207</v>
          </cell>
          <cell r="B105" t="str">
            <v>Kensington and Chelsea</v>
          </cell>
          <cell r="C105" t="str">
            <v>L</v>
          </cell>
        </row>
        <row r="106">
          <cell r="A106">
            <v>208</v>
          </cell>
          <cell r="B106" t="str">
            <v>Lambeth</v>
          </cell>
          <cell r="C106" t="str">
            <v>L</v>
          </cell>
        </row>
        <row r="107">
          <cell r="A107">
            <v>209</v>
          </cell>
          <cell r="B107" t="str">
            <v>Lewisham</v>
          </cell>
          <cell r="C107" t="str">
            <v>L</v>
          </cell>
        </row>
        <row r="108">
          <cell r="A108">
            <v>316</v>
          </cell>
          <cell r="B108" t="str">
            <v>Newham</v>
          </cell>
          <cell r="C108" t="str">
            <v>L</v>
          </cell>
        </row>
        <row r="109">
          <cell r="A109">
            <v>210</v>
          </cell>
          <cell r="B109" t="str">
            <v>Southwark</v>
          </cell>
          <cell r="C109" t="str">
            <v>L</v>
          </cell>
        </row>
        <row r="110">
          <cell r="A110">
            <v>211</v>
          </cell>
          <cell r="B110" t="str">
            <v>Tower Hamlets</v>
          </cell>
          <cell r="C110" t="str">
            <v>L</v>
          </cell>
        </row>
        <row r="111">
          <cell r="A111">
            <v>212</v>
          </cell>
          <cell r="B111" t="str">
            <v>Wandsworth</v>
          </cell>
          <cell r="C111" t="str">
            <v>L</v>
          </cell>
        </row>
        <row r="112">
          <cell r="A112">
            <v>213</v>
          </cell>
          <cell r="B112" t="str">
            <v>Westminster</v>
          </cell>
          <cell r="C112" t="str">
            <v>L</v>
          </cell>
        </row>
        <row r="113">
          <cell r="A113">
            <v>301</v>
          </cell>
          <cell r="B113" t="str">
            <v>Barking and Dagenham</v>
          </cell>
          <cell r="C113" t="str">
            <v>L</v>
          </cell>
        </row>
        <row r="114">
          <cell r="A114">
            <v>302</v>
          </cell>
          <cell r="B114" t="str">
            <v>Barnet</v>
          </cell>
          <cell r="C114" t="str">
            <v>L</v>
          </cell>
        </row>
        <row r="115">
          <cell r="A115">
            <v>303</v>
          </cell>
          <cell r="B115" t="str">
            <v>Bexley</v>
          </cell>
          <cell r="C115" t="str">
            <v>L</v>
          </cell>
        </row>
        <row r="116">
          <cell r="A116">
            <v>304</v>
          </cell>
          <cell r="B116" t="str">
            <v>Brent</v>
          </cell>
          <cell r="C116" t="str">
            <v>L</v>
          </cell>
        </row>
        <row r="117">
          <cell r="A117">
            <v>305</v>
          </cell>
          <cell r="B117" t="str">
            <v>Bromley</v>
          </cell>
          <cell r="C117" t="str">
            <v>L</v>
          </cell>
        </row>
        <row r="118">
          <cell r="A118">
            <v>306</v>
          </cell>
          <cell r="B118" t="str">
            <v>Croydon</v>
          </cell>
          <cell r="C118" t="str">
            <v>L</v>
          </cell>
        </row>
        <row r="119">
          <cell r="A119">
            <v>307</v>
          </cell>
          <cell r="B119" t="str">
            <v>Ealing</v>
          </cell>
          <cell r="C119" t="str">
            <v>L</v>
          </cell>
        </row>
        <row r="120">
          <cell r="A120">
            <v>308</v>
          </cell>
          <cell r="B120" t="str">
            <v>Enfield</v>
          </cell>
          <cell r="C120" t="str">
            <v>L</v>
          </cell>
        </row>
        <row r="121">
          <cell r="A121">
            <v>203</v>
          </cell>
          <cell r="B121" t="str">
            <v>Greenwich</v>
          </cell>
          <cell r="C121" t="str">
            <v>L</v>
          </cell>
        </row>
        <row r="122">
          <cell r="A122">
            <v>310</v>
          </cell>
          <cell r="B122" t="str">
            <v>Harrow</v>
          </cell>
          <cell r="C122" t="str">
            <v>L</v>
          </cell>
        </row>
        <row r="123">
          <cell r="A123">
            <v>311</v>
          </cell>
          <cell r="B123" t="str">
            <v>Havering</v>
          </cell>
          <cell r="C123" t="str">
            <v>L</v>
          </cell>
        </row>
        <row r="124">
          <cell r="A124">
            <v>312</v>
          </cell>
          <cell r="B124" t="str">
            <v>Hillingdon</v>
          </cell>
          <cell r="C124" t="str">
            <v>L</v>
          </cell>
        </row>
        <row r="125">
          <cell r="A125">
            <v>313</v>
          </cell>
          <cell r="B125" t="str">
            <v>Hounslow</v>
          </cell>
          <cell r="C125" t="str">
            <v>L</v>
          </cell>
        </row>
        <row r="126">
          <cell r="A126">
            <v>314</v>
          </cell>
          <cell r="B126" t="str">
            <v>Kingston upon Thames</v>
          </cell>
          <cell r="C126" t="str">
            <v>L</v>
          </cell>
        </row>
        <row r="127">
          <cell r="A127">
            <v>315</v>
          </cell>
          <cell r="B127" t="str">
            <v>Merton</v>
          </cell>
          <cell r="C127" t="str">
            <v>L</v>
          </cell>
        </row>
        <row r="128">
          <cell r="A128">
            <v>317</v>
          </cell>
          <cell r="B128" t="str">
            <v>Redbridge</v>
          </cell>
          <cell r="C128" t="str">
            <v>L</v>
          </cell>
        </row>
        <row r="129">
          <cell r="A129">
            <v>318</v>
          </cell>
          <cell r="B129" t="str">
            <v>Richmond upon Thames</v>
          </cell>
          <cell r="C129" t="str">
            <v>L</v>
          </cell>
        </row>
        <row r="130">
          <cell r="A130">
            <v>319</v>
          </cell>
          <cell r="B130" t="str">
            <v>Sutton</v>
          </cell>
          <cell r="C130" t="str">
            <v>L</v>
          </cell>
        </row>
        <row r="131">
          <cell r="A131">
            <v>320</v>
          </cell>
          <cell r="B131" t="str">
            <v>Waltham Forest</v>
          </cell>
          <cell r="C131" t="str">
            <v>L</v>
          </cell>
        </row>
        <row r="132">
          <cell r="A132">
            <v>867</v>
          </cell>
          <cell r="B132" t="str">
            <v>Bracknell Forest</v>
          </cell>
          <cell r="C132" t="str">
            <v>SE</v>
          </cell>
        </row>
        <row r="133">
          <cell r="A133">
            <v>846</v>
          </cell>
          <cell r="B133" t="str">
            <v>Brighton and Hove</v>
          </cell>
          <cell r="C133" t="str">
            <v>SE</v>
          </cell>
        </row>
        <row r="134">
          <cell r="A134">
            <v>825</v>
          </cell>
          <cell r="B134" t="str">
            <v>Buckinghamshire</v>
          </cell>
          <cell r="C134" t="str">
            <v>SE</v>
          </cell>
        </row>
        <row r="135">
          <cell r="A135">
            <v>845</v>
          </cell>
          <cell r="B135" t="str">
            <v>East Sussex</v>
          </cell>
          <cell r="C135" t="str">
            <v>SE</v>
          </cell>
        </row>
        <row r="136">
          <cell r="A136">
            <v>850</v>
          </cell>
          <cell r="B136" t="str">
            <v>Hampshire</v>
          </cell>
          <cell r="C136" t="str">
            <v>SE</v>
          </cell>
        </row>
        <row r="137">
          <cell r="A137">
            <v>921</v>
          </cell>
          <cell r="B137" t="str">
            <v>Isle of Wight</v>
          </cell>
          <cell r="C137" t="str">
            <v>SE</v>
          </cell>
        </row>
        <row r="138">
          <cell r="A138">
            <v>886</v>
          </cell>
          <cell r="B138" t="str">
            <v>Kent</v>
          </cell>
          <cell r="C138" t="str">
            <v>SE</v>
          </cell>
        </row>
        <row r="139">
          <cell r="A139">
            <v>887</v>
          </cell>
          <cell r="B139" t="str">
            <v>Medway</v>
          </cell>
          <cell r="C139" t="str">
            <v>SE</v>
          </cell>
        </row>
        <row r="140">
          <cell r="A140">
            <v>826</v>
          </cell>
          <cell r="B140" t="str">
            <v>Milton Keynes</v>
          </cell>
          <cell r="C140" t="str">
            <v>SE</v>
          </cell>
        </row>
        <row r="141">
          <cell r="A141">
            <v>931</v>
          </cell>
          <cell r="B141" t="str">
            <v>Oxfordshire</v>
          </cell>
          <cell r="C141" t="str">
            <v>SE</v>
          </cell>
        </row>
        <row r="142">
          <cell r="A142">
            <v>851</v>
          </cell>
          <cell r="B142" t="str">
            <v>Portsmouth</v>
          </cell>
          <cell r="C142" t="str">
            <v>SE</v>
          </cell>
        </row>
        <row r="143">
          <cell r="A143">
            <v>870</v>
          </cell>
          <cell r="B143" t="str">
            <v>Reading</v>
          </cell>
          <cell r="C143" t="str">
            <v>SE</v>
          </cell>
        </row>
        <row r="144">
          <cell r="A144">
            <v>871</v>
          </cell>
          <cell r="B144" t="str">
            <v>Slough</v>
          </cell>
          <cell r="C144" t="str">
            <v>SE</v>
          </cell>
        </row>
        <row r="145">
          <cell r="A145">
            <v>852</v>
          </cell>
          <cell r="B145" t="str">
            <v>Southampton</v>
          </cell>
          <cell r="C145" t="str">
            <v>SE</v>
          </cell>
        </row>
        <row r="146">
          <cell r="A146">
            <v>936</v>
          </cell>
          <cell r="B146" t="str">
            <v>Surrey</v>
          </cell>
          <cell r="C146" t="str">
            <v>SE</v>
          </cell>
        </row>
        <row r="147">
          <cell r="A147">
            <v>869</v>
          </cell>
          <cell r="B147" t="str">
            <v>West Berkshire</v>
          </cell>
          <cell r="C147" t="str">
            <v>SE</v>
          </cell>
        </row>
        <row r="148">
          <cell r="A148">
            <v>938</v>
          </cell>
          <cell r="B148" t="str">
            <v>West Sussex</v>
          </cell>
          <cell r="C148" t="str">
            <v>SE</v>
          </cell>
        </row>
        <row r="149">
          <cell r="A149">
            <v>868</v>
          </cell>
          <cell r="B149" t="str">
            <v>Windsor and Maidenhead</v>
          </cell>
          <cell r="C149" t="str">
            <v>SE</v>
          </cell>
        </row>
        <row r="150">
          <cell r="A150">
            <v>872</v>
          </cell>
          <cell r="B150" t="str">
            <v>Wokingham</v>
          </cell>
          <cell r="C150" t="str">
            <v>SE</v>
          </cell>
        </row>
        <row r="151">
          <cell r="A151">
            <v>800</v>
          </cell>
          <cell r="B151" t="str">
            <v>Bath and North East Somerset</v>
          </cell>
          <cell r="C151" t="str">
            <v>SW</v>
          </cell>
        </row>
        <row r="152">
          <cell r="A152">
            <v>837</v>
          </cell>
          <cell r="B152" t="str">
            <v>Bournemouth</v>
          </cell>
          <cell r="C152" t="str">
            <v>SW</v>
          </cell>
        </row>
        <row r="153">
          <cell r="A153">
            <v>801</v>
          </cell>
          <cell r="B153" t="str">
            <v>Bristol, City of</v>
          </cell>
          <cell r="C153" t="str">
            <v>SW</v>
          </cell>
        </row>
        <row r="154">
          <cell r="A154">
            <v>908</v>
          </cell>
          <cell r="B154" t="str">
            <v>Cornwall</v>
          </cell>
          <cell r="C154" t="str">
            <v>SW</v>
          </cell>
        </row>
        <row r="155">
          <cell r="A155">
            <v>878</v>
          </cell>
          <cell r="B155" t="str">
            <v>Devon</v>
          </cell>
          <cell r="C155" t="str">
            <v>SW</v>
          </cell>
        </row>
        <row r="156">
          <cell r="A156">
            <v>835</v>
          </cell>
          <cell r="B156" t="str">
            <v>Dorset</v>
          </cell>
          <cell r="C156" t="str">
            <v>SW</v>
          </cell>
        </row>
        <row r="157">
          <cell r="A157">
            <v>916</v>
          </cell>
          <cell r="B157" t="str">
            <v>Gloucestershire</v>
          </cell>
          <cell r="C157" t="str">
            <v>SW</v>
          </cell>
        </row>
        <row r="158">
          <cell r="A158">
            <v>420</v>
          </cell>
          <cell r="B158" t="str">
            <v>Isles of Scilly</v>
          </cell>
          <cell r="C158" t="str">
            <v>SW</v>
          </cell>
        </row>
        <row r="159">
          <cell r="A159">
            <v>802</v>
          </cell>
          <cell r="B159" t="str">
            <v>North Somerset</v>
          </cell>
          <cell r="C159" t="str">
            <v>SW</v>
          </cell>
        </row>
        <row r="160">
          <cell r="A160">
            <v>879</v>
          </cell>
          <cell r="B160" t="str">
            <v>Plymouth</v>
          </cell>
          <cell r="C160" t="str">
            <v>SW</v>
          </cell>
        </row>
        <row r="161">
          <cell r="A161">
            <v>836</v>
          </cell>
          <cell r="B161" t="str">
            <v>Poole</v>
          </cell>
          <cell r="C161" t="str">
            <v>SW</v>
          </cell>
        </row>
        <row r="162">
          <cell r="A162">
            <v>933</v>
          </cell>
          <cell r="B162" t="str">
            <v>Somerset</v>
          </cell>
          <cell r="C162" t="str">
            <v>SW</v>
          </cell>
        </row>
        <row r="163">
          <cell r="A163">
            <v>803</v>
          </cell>
          <cell r="B163" t="str">
            <v>South Gloucestershire</v>
          </cell>
          <cell r="C163" t="str">
            <v>SW</v>
          </cell>
        </row>
        <row r="164">
          <cell r="A164">
            <v>866</v>
          </cell>
          <cell r="B164" t="str">
            <v>Swindon</v>
          </cell>
          <cell r="C164" t="str">
            <v>SW</v>
          </cell>
        </row>
        <row r="165">
          <cell r="A165">
            <v>880</v>
          </cell>
          <cell r="B165" t="str">
            <v>Torbay</v>
          </cell>
          <cell r="C165" t="str">
            <v>SW</v>
          </cell>
        </row>
        <row r="166">
          <cell r="A166">
            <v>865</v>
          </cell>
          <cell r="B166" t="str">
            <v>Wiltshire</v>
          </cell>
          <cell r="C166" t="str">
            <v>SW</v>
          </cell>
        </row>
        <row r="168">
          <cell r="A168" t="str">
            <v>Eng</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Adjust0506"/>
      <sheetName val="Conting0506"/>
      <sheetName val="FinalAdjRep"/>
      <sheetName val="St M &amp; St J Sheet"/>
      <sheetName val="St Marys High"/>
      <sheetName val="Compare"/>
      <sheetName val="ISB Report"/>
      <sheetName val="Specials"/>
      <sheetName val="Overview"/>
      <sheetName val="alloc"/>
      <sheetName val="mfg"/>
      <sheetName val="rates"/>
      <sheetName val="data"/>
      <sheetName val="aen"/>
      <sheetName val="sen"/>
      <sheetName val="Mobility"/>
      <sheetName val="Resourced Schools"/>
      <sheetName val="Budget"/>
      <sheetName val="Summary"/>
      <sheetName val="Prim Rep"/>
      <sheetName val="Sec Rep"/>
      <sheetName val="Nurseries"/>
      <sheetName val="Primary YGs"/>
      <sheetName val="Secondary YGs"/>
      <sheetName val="Primary YGs Prot"/>
      <sheetName val="EMAG Comparison"/>
      <sheetName val="Profile"/>
      <sheetName val="TeresaGoodall"/>
      <sheetName val="Reorgs"/>
      <sheetName val="Reorg Details"/>
      <sheetName val="List of Adj's not used"/>
      <sheetName val="Remain Cont to Dist"/>
      <sheetName val="Excluded Pupils"/>
      <sheetName val="Excl Pupil Rebates"/>
      <sheetName val="Exc Reb Summary"/>
      <sheetName val="Value copy as at 10Feb "/>
      <sheetName val="sCRATCH"/>
      <sheetName val="Dist of SSC (redunda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Lookup tab"/>
      <sheetName val="Table 8"/>
    </sheetNames>
    <sheetDataSet>
      <sheetData sheetId="0"/>
      <sheetData sheetId="1"/>
      <sheetData sheetId="2"/>
      <sheetData sheetId="3"/>
      <sheetData sheetId="4"/>
      <sheetData sheetId="5"/>
      <sheetData sheetId="6"/>
      <sheetData sheetId="7">
        <row r="2">
          <cell r="A2" t="str">
            <v>Select LA</v>
          </cell>
        </row>
        <row r="3">
          <cell r="A3">
            <v>201</v>
          </cell>
          <cell r="B3" t="str">
            <v>City of London</v>
          </cell>
        </row>
        <row r="4">
          <cell r="A4">
            <v>202</v>
          </cell>
          <cell r="B4" t="str">
            <v>Camden</v>
          </cell>
        </row>
        <row r="5">
          <cell r="A5">
            <v>203</v>
          </cell>
          <cell r="B5" t="str">
            <v>Greenwich</v>
          </cell>
        </row>
        <row r="6">
          <cell r="A6">
            <v>204</v>
          </cell>
          <cell r="B6" t="str">
            <v>Hackney</v>
          </cell>
        </row>
        <row r="7">
          <cell r="A7">
            <v>205</v>
          </cell>
          <cell r="B7" t="str">
            <v>Hammersmith and Fulham</v>
          </cell>
        </row>
        <row r="8">
          <cell r="A8">
            <v>206</v>
          </cell>
          <cell r="B8" t="str">
            <v>Islington</v>
          </cell>
        </row>
        <row r="9">
          <cell r="A9">
            <v>207</v>
          </cell>
          <cell r="B9" t="str">
            <v>Kensington and Chelsea</v>
          </cell>
        </row>
        <row r="10">
          <cell r="A10">
            <v>208</v>
          </cell>
          <cell r="B10" t="str">
            <v>Lambeth</v>
          </cell>
        </row>
        <row r="11">
          <cell r="A11">
            <v>209</v>
          </cell>
          <cell r="B11" t="str">
            <v>Lewisham</v>
          </cell>
        </row>
        <row r="12">
          <cell r="A12">
            <v>210</v>
          </cell>
          <cell r="B12" t="str">
            <v>Southwark</v>
          </cell>
        </row>
        <row r="13">
          <cell r="A13">
            <v>211</v>
          </cell>
          <cell r="B13" t="str">
            <v>Tower Hamlets</v>
          </cell>
        </row>
        <row r="14">
          <cell r="A14">
            <v>212</v>
          </cell>
          <cell r="B14" t="str">
            <v>Wandsworth</v>
          </cell>
        </row>
        <row r="15">
          <cell r="A15">
            <v>213</v>
          </cell>
          <cell r="B15" t="str">
            <v>Westminster</v>
          </cell>
        </row>
        <row r="16">
          <cell r="A16">
            <v>301</v>
          </cell>
          <cell r="B16" t="str">
            <v>Barking and Dagenham</v>
          </cell>
        </row>
        <row r="17">
          <cell r="A17">
            <v>302</v>
          </cell>
          <cell r="B17" t="str">
            <v>Barnet</v>
          </cell>
        </row>
        <row r="18">
          <cell r="A18">
            <v>303</v>
          </cell>
          <cell r="B18" t="str">
            <v>Bexley</v>
          </cell>
        </row>
        <row r="19">
          <cell r="A19">
            <v>304</v>
          </cell>
          <cell r="B19" t="str">
            <v>Brent</v>
          </cell>
        </row>
        <row r="20">
          <cell r="A20">
            <v>305</v>
          </cell>
          <cell r="B20" t="str">
            <v>Bromley</v>
          </cell>
        </row>
        <row r="21">
          <cell r="A21">
            <v>306</v>
          </cell>
          <cell r="B21" t="str">
            <v>Croydon</v>
          </cell>
        </row>
        <row r="22">
          <cell r="A22">
            <v>307</v>
          </cell>
          <cell r="B22" t="str">
            <v>Ealing</v>
          </cell>
        </row>
        <row r="23">
          <cell r="A23">
            <v>308</v>
          </cell>
          <cell r="B23" t="str">
            <v>Enfield</v>
          </cell>
        </row>
        <row r="24">
          <cell r="A24">
            <v>309</v>
          </cell>
          <cell r="B24" t="str">
            <v>Haringey</v>
          </cell>
        </row>
        <row r="25">
          <cell r="A25">
            <v>310</v>
          </cell>
          <cell r="B25" t="str">
            <v>Harrow</v>
          </cell>
        </row>
        <row r="26">
          <cell r="A26">
            <v>311</v>
          </cell>
          <cell r="B26" t="str">
            <v>Havering</v>
          </cell>
        </row>
        <row r="27">
          <cell r="A27">
            <v>312</v>
          </cell>
          <cell r="B27" t="str">
            <v>Hillingdon</v>
          </cell>
        </row>
        <row r="28">
          <cell r="A28">
            <v>313</v>
          </cell>
          <cell r="B28" t="str">
            <v>Hounslow</v>
          </cell>
        </row>
        <row r="29">
          <cell r="A29">
            <v>314</v>
          </cell>
          <cell r="B29" t="str">
            <v>Kingston upon Thames</v>
          </cell>
        </row>
        <row r="30">
          <cell r="A30">
            <v>315</v>
          </cell>
          <cell r="B30" t="str">
            <v>Merton</v>
          </cell>
        </row>
        <row r="31">
          <cell r="A31">
            <v>316</v>
          </cell>
          <cell r="B31" t="str">
            <v>Newham</v>
          </cell>
        </row>
        <row r="32">
          <cell r="A32">
            <v>317</v>
          </cell>
          <cell r="B32" t="str">
            <v>Redbridge</v>
          </cell>
        </row>
        <row r="33">
          <cell r="A33">
            <v>318</v>
          </cell>
          <cell r="B33" t="str">
            <v>Richmond upon Thames</v>
          </cell>
        </row>
        <row r="34">
          <cell r="A34">
            <v>319</v>
          </cell>
          <cell r="B34" t="str">
            <v>Sutton</v>
          </cell>
        </row>
        <row r="35">
          <cell r="A35">
            <v>320</v>
          </cell>
          <cell r="B35" t="str">
            <v>Waltham Forest</v>
          </cell>
        </row>
        <row r="36">
          <cell r="A36">
            <v>330</v>
          </cell>
          <cell r="B36" t="str">
            <v>Birmingham</v>
          </cell>
        </row>
        <row r="37">
          <cell r="A37">
            <v>331</v>
          </cell>
          <cell r="B37" t="str">
            <v>Coventry</v>
          </cell>
        </row>
        <row r="38">
          <cell r="A38">
            <v>332</v>
          </cell>
          <cell r="B38" t="str">
            <v>Dudley</v>
          </cell>
        </row>
        <row r="39">
          <cell r="A39">
            <v>333</v>
          </cell>
          <cell r="B39" t="str">
            <v>Sandwell</v>
          </cell>
        </row>
        <row r="40">
          <cell r="A40">
            <v>334</v>
          </cell>
          <cell r="B40" t="str">
            <v>Solihull</v>
          </cell>
        </row>
        <row r="41">
          <cell r="A41">
            <v>335</v>
          </cell>
          <cell r="B41" t="str">
            <v>Walsall</v>
          </cell>
        </row>
        <row r="42">
          <cell r="A42">
            <v>336</v>
          </cell>
          <cell r="B42" t="str">
            <v>Wolverhampton</v>
          </cell>
        </row>
        <row r="43">
          <cell r="A43">
            <v>340</v>
          </cell>
          <cell r="B43" t="str">
            <v>Knowsley</v>
          </cell>
        </row>
        <row r="44">
          <cell r="A44">
            <v>341</v>
          </cell>
          <cell r="B44" t="str">
            <v>Liverpool</v>
          </cell>
        </row>
        <row r="45">
          <cell r="A45">
            <v>342</v>
          </cell>
          <cell r="B45" t="str">
            <v>St Helens</v>
          </cell>
        </row>
        <row r="46">
          <cell r="A46">
            <v>343</v>
          </cell>
          <cell r="B46" t="str">
            <v>Sefton</v>
          </cell>
        </row>
        <row r="47">
          <cell r="A47">
            <v>344</v>
          </cell>
          <cell r="B47" t="str">
            <v>Wirral</v>
          </cell>
        </row>
        <row r="48">
          <cell r="A48">
            <v>350</v>
          </cell>
          <cell r="B48" t="str">
            <v>Bolton</v>
          </cell>
        </row>
        <row r="49">
          <cell r="A49">
            <v>351</v>
          </cell>
          <cell r="B49" t="str">
            <v>Bury</v>
          </cell>
        </row>
        <row r="50">
          <cell r="A50">
            <v>352</v>
          </cell>
          <cell r="B50" t="str">
            <v>Manchester</v>
          </cell>
        </row>
        <row r="51">
          <cell r="A51">
            <v>353</v>
          </cell>
          <cell r="B51" t="str">
            <v>Oldham</v>
          </cell>
        </row>
        <row r="52">
          <cell r="A52">
            <v>354</v>
          </cell>
          <cell r="B52" t="str">
            <v>Rochdale</v>
          </cell>
        </row>
        <row r="53">
          <cell r="A53">
            <v>355</v>
          </cell>
          <cell r="B53" t="str">
            <v>Salford</v>
          </cell>
        </row>
        <row r="54">
          <cell r="A54">
            <v>356</v>
          </cell>
          <cell r="B54" t="str">
            <v>Stockport</v>
          </cell>
        </row>
        <row r="55">
          <cell r="A55">
            <v>357</v>
          </cell>
          <cell r="B55" t="str">
            <v>Tameside</v>
          </cell>
        </row>
        <row r="56">
          <cell r="A56">
            <v>358</v>
          </cell>
          <cell r="B56" t="str">
            <v>Trafford</v>
          </cell>
        </row>
        <row r="57">
          <cell r="A57">
            <v>359</v>
          </cell>
          <cell r="B57" t="str">
            <v>Wigan</v>
          </cell>
        </row>
        <row r="58">
          <cell r="A58">
            <v>370</v>
          </cell>
          <cell r="B58" t="str">
            <v>Barnsley</v>
          </cell>
        </row>
        <row r="59">
          <cell r="A59">
            <v>371</v>
          </cell>
          <cell r="B59" t="str">
            <v>Doncaster</v>
          </cell>
        </row>
        <row r="60">
          <cell r="A60">
            <v>372</v>
          </cell>
          <cell r="B60" t="str">
            <v>Rotherham</v>
          </cell>
        </row>
        <row r="61">
          <cell r="A61">
            <v>373</v>
          </cell>
          <cell r="B61" t="str">
            <v>Sheffield</v>
          </cell>
        </row>
        <row r="62">
          <cell r="A62">
            <v>380</v>
          </cell>
          <cell r="B62" t="str">
            <v>Bradford</v>
          </cell>
        </row>
        <row r="63">
          <cell r="A63">
            <v>381</v>
          </cell>
          <cell r="B63" t="str">
            <v>Calderdale</v>
          </cell>
        </row>
        <row r="64">
          <cell r="A64">
            <v>382</v>
          </cell>
          <cell r="B64" t="str">
            <v>Kirklees</v>
          </cell>
        </row>
        <row r="65">
          <cell r="A65">
            <v>383</v>
          </cell>
          <cell r="B65" t="str">
            <v>Leeds</v>
          </cell>
        </row>
        <row r="66">
          <cell r="A66">
            <v>384</v>
          </cell>
          <cell r="B66" t="str">
            <v>Wakefield</v>
          </cell>
        </row>
        <row r="67">
          <cell r="A67">
            <v>390</v>
          </cell>
          <cell r="B67" t="str">
            <v>Gateshead</v>
          </cell>
        </row>
        <row r="68">
          <cell r="A68">
            <v>391</v>
          </cell>
          <cell r="B68" t="str">
            <v>Newcastle upon Tyne</v>
          </cell>
        </row>
        <row r="69">
          <cell r="A69">
            <v>392</v>
          </cell>
          <cell r="B69" t="str">
            <v>North Tyneside</v>
          </cell>
        </row>
        <row r="70">
          <cell r="A70">
            <v>393</v>
          </cell>
          <cell r="B70" t="str">
            <v>South Tyneside</v>
          </cell>
        </row>
        <row r="71">
          <cell r="A71">
            <v>394</v>
          </cell>
          <cell r="B71" t="str">
            <v>Sunderland</v>
          </cell>
        </row>
        <row r="72">
          <cell r="A72">
            <v>800</v>
          </cell>
          <cell r="B72" t="str">
            <v>Bath and North East Somerset</v>
          </cell>
        </row>
        <row r="73">
          <cell r="A73">
            <v>801</v>
          </cell>
          <cell r="B73" t="str">
            <v>Bristol City of</v>
          </cell>
        </row>
        <row r="74">
          <cell r="A74">
            <v>802</v>
          </cell>
          <cell r="B74" t="str">
            <v>North Somerset</v>
          </cell>
        </row>
        <row r="75">
          <cell r="A75">
            <v>803</v>
          </cell>
          <cell r="B75" t="str">
            <v>South Gloucestershire</v>
          </cell>
        </row>
        <row r="76">
          <cell r="A76">
            <v>805</v>
          </cell>
          <cell r="B76" t="str">
            <v>Hartlepool</v>
          </cell>
        </row>
        <row r="77">
          <cell r="A77">
            <v>806</v>
          </cell>
          <cell r="B77" t="str">
            <v>Middlesbrough</v>
          </cell>
        </row>
        <row r="78">
          <cell r="A78">
            <v>807</v>
          </cell>
          <cell r="B78" t="str">
            <v>Redcar and Cleveland</v>
          </cell>
        </row>
        <row r="79">
          <cell r="A79">
            <v>808</v>
          </cell>
          <cell r="B79" t="str">
            <v>Stockton-on-Tees</v>
          </cell>
        </row>
        <row r="80">
          <cell r="A80">
            <v>810</v>
          </cell>
          <cell r="B80" t="str">
            <v>Kingston upon Hull City of</v>
          </cell>
        </row>
        <row r="81">
          <cell r="A81">
            <v>811</v>
          </cell>
          <cell r="B81" t="str">
            <v>East Riding of Yorkshire</v>
          </cell>
        </row>
        <row r="82">
          <cell r="A82">
            <v>812</v>
          </cell>
          <cell r="B82" t="str">
            <v>North East Lincolnshire</v>
          </cell>
        </row>
        <row r="83">
          <cell r="A83">
            <v>813</v>
          </cell>
          <cell r="B83" t="str">
            <v>North Lincolnshire</v>
          </cell>
        </row>
        <row r="84">
          <cell r="A84">
            <v>815</v>
          </cell>
          <cell r="B84" t="str">
            <v>North Yorkshire</v>
          </cell>
        </row>
        <row r="85">
          <cell r="A85">
            <v>816</v>
          </cell>
          <cell r="B85" t="str">
            <v>York</v>
          </cell>
        </row>
        <row r="86">
          <cell r="A86">
            <v>821</v>
          </cell>
          <cell r="B86" t="str">
            <v>Luton</v>
          </cell>
        </row>
        <row r="87">
          <cell r="A87">
            <v>822</v>
          </cell>
          <cell r="B87" t="str">
            <v>Bedford Borough</v>
          </cell>
        </row>
        <row r="88">
          <cell r="A88">
            <v>823</v>
          </cell>
          <cell r="B88" t="str">
            <v>Central Bedfordshire</v>
          </cell>
        </row>
        <row r="89">
          <cell r="A89">
            <v>825</v>
          </cell>
          <cell r="B89" t="str">
            <v>Buckinghamshire</v>
          </cell>
        </row>
        <row r="90">
          <cell r="A90">
            <v>826</v>
          </cell>
          <cell r="B90" t="str">
            <v>Milton Keynes</v>
          </cell>
        </row>
        <row r="91">
          <cell r="A91">
            <v>830</v>
          </cell>
          <cell r="B91" t="str">
            <v>Derbyshire</v>
          </cell>
        </row>
        <row r="92">
          <cell r="A92">
            <v>831</v>
          </cell>
          <cell r="B92" t="str">
            <v>Derby</v>
          </cell>
        </row>
        <row r="93">
          <cell r="A93">
            <v>835</v>
          </cell>
          <cell r="B93" t="str">
            <v>Dorset</v>
          </cell>
        </row>
        <row r="94">
          <cell r="A94">
            <v>836</v>
          </cell>
          <cell r="B94" t="str">
            <v>Poole</v>
          </cell>
        </row>
        <row r="95">
          <cell r="A95">
            <v>837</v>
          </cell>
          <cell r="B95" t="str">
            <v>Bournemouth</v>
          </cell>
        </row>
        <row r="96">
          <cell r="A96">
            <v>840</v>
          </cell>
          <cell r="B96" t="str">
            <v>Durham</v>
          </cell>
        </row>
        <row r="97">
          <cell r="A97">
            <v>841</v>
          </cell>
          <cell r="B97" t="str">
            <v>Darlington</v>
          </cell>
        </row>
        <row r="98">
          <cell r="A98">
            <v>845</v>
          </cell>
          <cell r="B98" t="str">
            <v>East Sussex</v>
          </cell>
        </row>
        <row r="99">
          <cell r="A99">
            <v>846</v>
          </cell>
          <cell r="B99" t="str">
            <v>Brighton and Hove</v>
          </cell>
        </row>
        <row r="100">
          <cell r="A100">
            <v>850</v>
          </cell>
          <cell r="B100" t="str">
            <v>Hampshire</v>
          </cell>
        </row>
        <row r="101">
          <cell r="A101">
            <v>851</v>
          </cell>
          <cell r="B101" t="str">
            <v>Portsmouth</v>
          </cell>
        </row>
        <row r="102">
          <cell r="A102">
            <v>852</v>
          </cell>
          <cell r="B102" t="str">
            <v>Southampton</v>
          </cell>
        </row>
        <row r="103">
          <cell r="A103">
            <v>855</v>
          </cell>
          <cell r="B103" t="str">
            <v>Leicestershire</v>
          </cell>
        </row>
        <row r="104">
          <cell r="A104">
            <v>856</v>
          </cell>
          <cell r="B104" t="str">
            <v>Leicester</v>
          </cell>
        </row>
        <row r="105">
          <cell r="A105">
            <v>857</v>
          </cell>
          <cell r="B105" t="str">
            <v>Rutland</v>
          </cell>
        </row>
        <row r="106">
          <cell r="A106">
            <v>860</v>
          </cell>
          <cell r="B106" t="str">
            <v>Staffordshire</v>
          </cell>
        </row>
        <row r="107">
          <cell r="A107">
            <v>861</v>
          </cell>
          <cell r="B107" t="str">
            <v>Stoke-on-Trent</v>
          </cell>
        </row>
        <row r="108">
          <cell r="A108">
            <v>865</v>
          </cell>
          <cell r="B108" t="str">
            <v>Wiltshire</v>
          </cell>
        </row>
        <row r="109">
          <cell r="A109">
            <v>866</v>
          </cell>
          <cell r="B109" t="str">
            <v>Swindon</v>
          </cell>
        </row>
        <row r="110">
          <cell r="A110">
            <v>867</v>
          </cell>
          <cell r="B110" t="str">
            <v>Bracknell Forest</v>
          </cell>
        </row>
        <row r="111">
          <cell r="A111">
            <v>868</v>
          </cell>
          <cell r="B111" t="str">
            <v>Windsor and Maidenhead</v>
          </cell>
        </row>
        <row r="112">
          <cell r="A112">
            <v>869</v>
          </cell>
          <cell r="B112" t="str">
            <v>West Berkshire</v>
          </cell>
        </row>
        <row r="113">
          <cell r="A113">
            <v>870</v>
          </cell>
          <cell r="B113" t="str">
            <v>Reading</v>
          </cell>
        </row>
        <row r="114">
          <cell r="A114">
            <v>871</v>
          </cell>
          <cell r="B114" t="str">
            <v>Slough</v>
          </cell>
        </row>
        <row r="115">
          <cell r="A115">
            <v>872</v>
          </cell>
          <cell r="B115" t="str">
            <v>Wokingham</v>
          </cell>
        </row>
        <row r="116">
          <cell r="A116">
            <v>873</v>
          </cell>
          <cell r="B116" t="str">
            <v>Cambridgeshire</v>
          </cell>
        </row>
        <row r="117">
          <cell r="A117">
            <v>874</v>
          </cell>
          <cell r="B117" t="str">
            <v>Peterborough</v>
          </cell>
        </row>
        <row r="118">
          <cell r="A118">
            <v>876</v>
          </cell>
          <cell r="B118" t="str">
            <v>Halton</v>
          </cell>
        </row>
        <row r="119">
          <cell r="A119">
            <v>877</v>
          </cell>
          <cell r="B119" t="str">
            <v>Warrington</v>
          </cell>
        </row>
        <row r="120">
          <cell r="A120">
            <v>878</v>
          </cell>
          <cell r="B120" t="str">
            <v>Devon</v>
          </cell>
        </row>
        <row r="121">
          <cell r="A121">
            <v>879</v>
          </cell>
          <cell r="B121" t="str">
            <v>Plymouth</v>
          </cell>
        </row>
        <row r="122">
          <cell r="A122">
            <v>880</v>
          </cell>
          <cell r="B122" t="str">
            <v>Torbay</v>
          </cell>
        </row>
        <row r="123">
          <cell r="A123">
            <v>881</v>
          </cell>
          <cell r="B123" t="str">
            <v>Essex</v>
          </cell>
        </row>
        <row r="124">
          <cell r="A124">
            <v>882</v>
          </cell>
          <cell r="B124" t="str">
            <v>Southend-on-Sea</v>
          </cell>
        </row>
        <row r="125">
          <cell r="A125">
            <v>883</v>
          </cell>
          <cell r="B125" t="str">
            <v>Thurrock</v>
          </cell>
        </row>
        <row r="126">
          <cell r="A126">
            <v>884</v>
          </cell>
          <cell r="B126" t="str">
            <v>Herefordshire</v>
          </cell>
        </row>
        <row r="127">
          <cell r="A127">
            <v>885</v>
          </cell>
          <cell r="B127" t="str">
            <v>Worcestershire</v>
          </cell>
        </row>
        <row r="128">
          <cell r="A128">
            <v>886</v>
          </cell>
          <cell r="B128" t="str">
            <v>Kent</v>
          </cell>
        </row>
        <row r="129">
          <cell r="A129">
            <v>887</v>
          </cell>
          <cell r="B129" t="str">
            <v>Medway</v>
          </cell>
        </row>
        <row r="130">
          <cell r="A130">
            <v>888</v>
          </cell>
          <cell r="B130" t="str">
            <v>Lancashire</v>
          </cell>
        </row>
        <row r="131">
          <cell r="A131">
            <v>889</v>
          </cell>
          <cell r="B131" t="str">
            <v>Blackburn with Darwen</v>
          </cell>
        </row>
        <row r="132">
          <cell r="A132">
            <v>890</v>
          </cell>
          <cell r="B132" t="str">
            <v>Blackpool</v>
          </cell>
        </row>
        <row r="133">
          <cell r="A133">
            <v>891</v>
          </cell>
          <cell r="B133" t="str">
            <v>Nottinghamshire</v>
          </cell>
        </row>
        <row r="134">
          <cell r="A134">
            <v>892</v>
          </cell>
          <cell r="B134" t="str">
            <v>Nottingham</v>
          </cell>
        </row>
        <row r="135">
          <cell r="A135">
            <v>893</v>
          </cell>
          <cell r="B135" t="str">
            <v>Shropshire</v>
          </cell>
        </row>
        <row r="136">
          <cell r="A136">
            <v>894</v>
          </cell>
          <cell r="B136" t="str">
            <v>Telford and Wrekin</v>
          </cell>
        </row>
        <row r="137">
          <cell r="A137">
            <v>895</v>
          </cell>
          <cell r="B137" t="str">
            <v>Cheshire East</v>
          </cell>
        </row>
        <row r="138">
          <cell r="A138">
            <v>896</v>
          </cell>
          <cell r="B138" t="str">
            <v>Cheshire West and Chester</v>
          </cell>
        </row>
        <row r="139">
          <cell r="A139">
            <v>908</v>
          </cell>
          <cell r="B139" t="str">
            <v>Cornwall</v>
          </cell>
        </row>
        <row r="140">
          <cell r="A140">
            <v>909</v>
          </cell>
          <cell r="B140" t="str">
            <v>Cumbria</v>
          </cell>
        </row>
        <row r="141">
          <cell r="A141">
            <v>916</v>
          </cell>
          <cell r="B141" t="str">
            <v>Gloucestershire</v>
          </cell>
        </row>
        <row r="142">
          <cell r="A142">
            <v>919</v>
          </cell>
          <cell r="B142" t="str">
            <v>Hertfordshire</v>
          </cell>
        </row>
        <row r="143">
          <cell r="A143">
            <v>921</v>
          </cell>
          <cell r="B143" t="str">
            <v>Isle of Wight</v>
          </cell>
        </row>
        <row r="144">
          <cell r="A144">
            <v>925</v>
          </cell>
          <cell r="B144" t="str">
            <v>Lincolnshire</v>
          </cell>
        </row>
        <row r="145">
          <cell r="A145">
            <v>926</v>
          </cell>
          <cell r="B145" t="str">
            <v>Norfolk</v>
          </cell>
        </row>
        <row r="146">
          <cell r="A146">
            <v>928</v>
          </cell>
          <cell r="B146" t="str">
            <v>Northamptonshire</v>
          </cell>
        </row>
        <row r="147">
          <cell r="A147">
            <v>929</v>
          </cell>
          <cell r="B147" t="str">
            <v>Northumberland</v>
          </cell>
        </row>
        <row r="148">
          <cell r="A148">
            <v>931</v>
          </cell>
          <cell r="B148" t="str">
            <v>Oxfordshire</v>
          </cell>
        </row>
        <row r="149">
          <cell r="A149">
            <v>933</v>
          </cell>
          <cell r="B149" t="str">
            <v>Somerset</v>
          </cell>
        </row>
        <row r="150">
          <cell r="A150">
            <v>935</v>
          </cell>
          <cell r="B150" t="str">
            <v>Suffolk</v>
          </cell>
        </row>
        <row r="151">
          <cell r="A151">
            <v>936</v>
          </cell>
          <cell r="B151" t="str">
            <v>Surrey</v>
          </cell>
        </row>
        <row r="152">
          <cell r="A152">
            <v>937</v>
          </cell>
          <cell r="B152" t="str">
            <v>Warwickshire</v>
          </cell>
        </row>
        <row r="153">
          <cell r="A153">
            <v>938</v>
          </cell>
          <cell r="B153" t="str">
            <v>West Sussex</v>
          </cell>
        </row>
      </sheetData>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Lookup tab"/>
      <sheetName val="Tabl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Select LA</v>
          </cell>
        </row>
        <row r="3">
          <cell r="A3">
            <v>201</v>
          </cell>
          <cell r="B3" t="str">
            <v>City of London</v>
          </cell>
        </row>
        <row r="4">
          <cell r="A4">
            <v>202</v>
          </cell>
          <cell r="B4" t="str">
            <v>Camden</v>
          </cell>
        </row>
        <row r="5">
          <cell r="A5">
            <v>203</v>
          </cell>
          <cell r="B5" t="str">
            <v>Greenwich</v>
          </cell>
        </row>
        <row r="6">
          <cell r="A6">
            <v>204</v>
          </cell>
          <cell r="B6" t="str">
            <v>Hackney</v>
          </cell>
        </row>
        <row r="7">
          <cell r="A7">
            <v>205</v>
          </cell>
          <cell r="B7" t="str">
            <v>Hammersmith and Fulham</v>
          </cell>
        </row>
        <row r="8">
          <cell r="A8">
            <v>206</v>
          </cell>
          <cell r="B8" t="str">
            <v>Islington</v>
          </cell>
        </row>
        <row r="9">
          <cell r="A9">
            <v>207</v>
          </cell>
          <cell r="B9" t="str">
            <v>Kensington and Chelsea</v>
          </cell>
        </row>
        <row r="10">
          <cell r="A10">
            <v>208</v>
          </cell>
          <cell r="B10" t="str">
            <v>Lambeth</v>
          </cell>
        </row>
        <row r="11">
          <cell r="A11">
            <v>209</v>
          </cell>
          <cell r="B11" t="str">
            <v>Lewisham</v>
          </cell>
        </row>
        <row r="12">
          <cell r="A12">
            <v>210</v>
          </cell>
          <cell r="B12" t="str">
            <v>Southwark</v>
          </cell>
        </row>
        <row r="13">
          <cell r="A13">
            <v>211</v>
          </cell>
          <cell r="B13" t="str">
            <v>Tower Hamlets</v>
          </cell>
        </row>
        <row r="14">
          <cell r="A14">
            <v>212</v>
          </cell>
          <cell r="B14" t="str">
            <v>Wandsworth</v>
          </cell>
        </row>
        <row r="15">
          <cell r="A15">
            <v>213</v>
          </cell>
          <cell r="B15" t="str">
            <v>Westminster</v>
          </cell>
        </row>
        <row r="16">
          <cell r="A16">
            <v>301</v>
          </cell>
          <cell r="B16" t="str">
            <v>Barking and Dagenham</v>
          </cell>
        </row>
        <row r="17">
          <cell r="A17">
            <v>302</v>
          </cell>
          <cell r="B17" t="str">
            <v>Barnet</v>
          </cell>
        </row>
        <row r="18">
          <cell r="A18">
            <v>303</v>
          </cell>
          <cell r="B18" t="str">
            <v>Bexley</v>
          </cell>
        </row>
        <row r="19">
          <cell r="A19">
            <v>304</v>
          </cell>
          <cell r="B19" t="str">
            <v>Brent</v>
          </cell>
        </row>
        <row r="20">
          <cell r="A20">
            <v>305</v>
          </cell>
          <cell r="B20" t="str">
            <v>Bromley</v>
          </cell>
        </row>
        <row r="21">
          <cell r="A21">
            <v>306</v>
          </cell>
          <cell r="B21" t="str">
            <v>Croydon</v>
          </cell>
        </row>
        <row r="22">
          <cell r="A22">
            <v>307</v>
          </cell>
          <cell r="B22" t="str">
            <v>Ealing</v>
          </cell>
        </row>
        <row r="23">
          <cell r="A23">
            <v>308</v>
          </cell>
          <cell r="B23" t="str">
            <v>Enfield</v>
          </cell>
        </row>
        <row r="24">
          <cell r="A24">
            <v>309</v>
          </cell>
          <cell r="B24" t="str">
            <v>Haringey</v>
          </cell>
        </row>
        <row r="25">
          <cell r="A25">
            <v>310</v>
          </cell>
          <cell r="B25" t="str">
            <v>Harrow</v>
          </cell>
        </row>
        <row r="26">
          <cell r="A26">
            <v>311</v>
          </cell>
          <cell r="B26" t="str">
            <v>Havering</v>
          </cell>
        </row>
        <row r="27">
          <cell r="A27">
            <v>312</v>
          </cell>
          <cell r="B27" t="str">
            <v>Hillingdon</v>
          </cell>
        </row>
        <row r="28">
          <cell r="A28">
            <v>313</v>
          </cell>
          <cell r="B28" t="str">
            <v>Hounslow</v>
          </cell>
        </row>
        <row r="29">
          <cell r="A29">
            <v>314</v>
          </cell>
          <cell r="B29" t="str">
            <v>Kingston upon Thames</v>
          </cell>
        </row>
        <row r="30">
          <cell r="A30">
            <v>315</v>
          </cell>
          <cell r="B30" t="str">
            <v>Merton</v>
          </cell>
        </row>
        <row r="31">
          <cell r="A31">
            <v>316</v>
          </cell>
          <cell r="B31" t="str">
            <v>Newham</v>
          </cell>
        </row>
        <row r="32">
          <cell r="A32">
            <v>317</v>
          </cell>
          <cell r="B32" t="str">
            <v>Redbridge</v>
          </cell>
        </row>
        <row r="33">
          <cell r="A33">
            <v>318</v>
          </cell>
          <cell r="B33" t="str">
            <v>Richmond upon Thames</v>
          </cell>
        </row>
        <row r="34">
          <cell r="A34">
            <v>319</v>
          </cell>
          <cell r="B34" t="str">
            <v>Sutton</v>
          </cell>
        </row>
        <row r="35">
          <cell r="A35">
            <v>320</v>
          </cell>
          <cell r="B35" t="str">
            <v>Waltham Forest</v>
          </cell>
        </row>
        <row r="36">
          <cell r="A36">
            <v>330</v>
          </cell>
          <cell r="B36" t="str">
            <v>Birmingham</v>
          </cell>
        </row>
        <row r="37">
          <cell r="A37">
            <v>331</v>
          </cell>
          <cell r="B37" t="str">
            <v>Coventry</v>
          </cell>
        </row>
        <row r="38">
          <cell r="A38">
            <v>332</v>
          </cell>
          <cell r="B38" t="str">
            <v>Dudley</v>
          </cell>
        </row>
        <row r="39">
          <cell r="A39">
            <v>333</v>
          </cell>
          <cell r="B39" t="str">
            <v>Sandwell</v>
          </cell>
        </row>
        <row r="40">
          <cell r="A40">
            <v>334</v>
          </cell>
          <cell r="B40" t="str">
            <v>Solihull</v>
          </cell>
        </row>
        <row r="41">
          <cell r="A41">
            <v>335</v>
          </cell>
          <cell r="B41" t="str">
            <v>Walsall</v>
          </cell>
        </row>
        <row r="42">
          <cell r="A42">
            <v>336</v>
          </cell>
          <cell r="B42" t="str">
            <v>Wolverhampton</v>
          </cell>
        </row>
        <row r="43">
          <cell r="A43">
            <v>340</v>
          </cell>
          <cell r="B43" t="str">
            <v>Knowsley</v>
          </cell>
        </row>
        <row r="44">
          <cell r="A44">
            <v>341</v>
          </cell>
          <cell r="B44" t="str">
            <v>Liverpool</v>
          </cell>
        </row>
        <row r="45">
          <cell r="A45">
            <v>342</v>
          </cell>
          <cell r="B45" t="str">
            <v>St Helens</v>
          </cell>
        </row>
        <row r="46">
          <cell r="A46">
            <v>343</v>
          </cell>
          <cell r="B46" t="str">
            <v>Sefton</v>
          </cell>
        </row>
        <row r="47">
          <cell r="A47">
            <v>344</v>
          </cell>
          <cell r="B47" t="str">
            <v>Wirral</v>
          </cell>
        </row>
        <row r="48">
          <cell r="A48">
            <v>350</v>
          </cell>
          <cell r="B48" t="str">
            <v>Bolton</v>
          </cell>
        </row>
        <row r="49">
          <cell r="A49">
            <v>351</v>
          </cell>
          <cell r="B49" t="str">
            <v>Bury</v>
          </cell>
        </row>
        <row r="50">
          <cell r="A50">
            <v>352</v>
          </cell>
          <cell r="B50" t="str">
            <v>Manchester</v>
          </cell>
        </row>
        <row r="51">
          <cell r="A51">
            <v>353</v>
          </cell>
          <cell r="B51" t="str">
            <v>Oldham</v>
          </cell>
        </row>
        <row r="52">
          <cell r="A52">
            <v>354</v>
          </cell>
          <cell r="B52" t="str">
            <v>Rochdale</v>
          </cell>
        </row>
        <row r="53">
          <cell r="A53">
            <v>355</v>
          </cell>
          <cell r="B53" t="str">
            <v>Salford</v>
          </cell>
        </row>
        <row r="54">
          <cell r="A54">
            <v>356</v>
          </cell>
          <cell r="B54" t="str">
            <v>Stockport</v>
          </cell>
        </row>
        <row r="55">
          <cell r="A55">
            <v>357</v>
          </cell>
          <cell r="B55" t="str">
            <v>Tameside</v>
          </cell>
        </row>
        <row r="56">
          <cell r="A56">
            <v>358</v>
          </cell>
          <cell r="B56" t="str">
            <v>Trafford</v>
          </cell>
        </row>
        <row r="57">
          <cell r="A57">
            <v>359</v>
          </cell>
          <cell r="B57" t="str">
            <v>Wigan</v>
          </cell>
        </row>
        <row r="58">
          <cell r="A58">
            <v>370</v>
          </cell>
          <cell r="B58" t="str">
            <v>Barnsley</v>
          </cell>
        </row>
        <row r="59">
          <cell r="A59">
            <v>371</v>
          </cell>
          <cell r="B59" t="str">
            <v>Doncaster</v>
          </cell>
        </row>
        <row r="60">
          <cell r="A60">
            <v>372</v>
          </cell>
          <cell r="B60" t="str">
            <v>Rotherham</v>
          </cell>
        </row>
        <row r="61">
          <cell r="A61">
            <v>373</v>
          </cell>
          <cell r="B61" t="str">
            <v>Sheffield</v>
          </cell>
        </row>
        <row r="62">
          <cell r="A62">
            <v>380</v>
          </cell>
          <cell r="B62" t="str">
            <v>Bradford</v>
          </cell>
        </row>
        <row r="63">
          <cell r="A63">
            <v>381</v>
          </cell>
          <cell r="B63" t="str">
            <v>Calderdale</v>
          </cell>
        </row>
        <row r="64">
          <cell r="A64">
            <v>382</v>
          </cell>
          <cell r="B64" t="str">
            <v>Kirklees</v>
          </cell>
        </row>
        <row r="65">
          <cell r="A65">
            <v>383</v>
          </cell>
          <cell r="B65" t="str">
            <v>Leeds</v>
          </cell>
        </row>
        <row r="66">
          <cell r="A66">
            <v>384</v>
          </cell>
          <cell r="B66" t="str">
            <v>Wakefield</v>
          </cell>
        </row>
        <row r="67">
          <cell r="A67">
            <v>390</v>
          </cell>
          <cell r="B67" t="str">
            <v>Gateshead</v>
          </cell>
        </row>
        <row r="68">
          <cell r="A68">
            <v>391</v>
          </cell>
          <cell r="B68" t="str">
            <v>Newcastle upon Tyne</v>
          </cell>
        </row>
        <row r="69">
          <cell r="A69">
            <v>392</v>
          </cell>
          <cell r="B69" t="str">
            <v>North Tyneside</v>
          </cell>
        </row>
        <row r="70">
          <cell r="A70">
            <v>393</v>
          </cell>
          <cell r="B70" t="str">
            <v>South Tyneside</v>
          </cell>
        </row>
        <row r="71">
          <cell r="A71">
            <v>394</v>
          </cell>
          <cell r="B71" t="str">
            <v>Sunderland</v>
          </cell>
        </row>
        <row r="72">
          <cell r="A72">
            <v>800</v>
          </cell>
          <cell r="B72" t="str">
            <v>Bath and North East Somerset</v>
          </cell>
        </row>
        <row r="73">
          <cell r="A73">
            <v>801</v>
          </cell>
          <cell r="B73" t="str">
            <v>Bristol City of</v>
          </cell>
        </row>
        <row r="74">
          <cell r="A74">
            <v>802</v>
          </cell>
          <cell r="B74" t="str">
            <v>North Somerset</v>
          </cell>
        </row>
        <row r="75">
          <cell r="A75">
            <v>803</v>
          </cell>
          <cell r="B75" t="str">
            <v>South Gloucestershire</v>
          </cell>
        </row>
        <row r="76">
          <cell r="A76">
            <v>805</v>
          </cell>
          <cell r="B76" t="str">
            <v>Hartlepool</v>
          </cell>
        </row>
        <row r="77">
          <cell r="A77">
            <v>806</v>
          </cell>
          <cell r="B77" t="str">
            <v>Middlesbrough</v>
          </cell>
        </row>
        <row r="78">
          <cell r="A78">
            <v>807</v>
          </cell>
          <cell r="B78" t="str">
            <v>Redcar and Cleveland</v>
          </cell>
        </row>
        <row r="79">
          <cell r="A79">
            <v>808</v>
          </cell>
          <cell r="B79" t="str">
            <v>Stockton-on-Tees</v>
          </cell>
        </row>
        <row r="80">
          <cell r="A80">
            <v>810</v>
          </cell>
          <cell r="B80" t="str">
            <v>Kingston upon Hull City of</v>
          </cell>
        </row>
        <row r="81">
          <cell r="A81">
            <v>811</v>
          </cell>
          <cell r="B81" t="str">
            <v>East Riding of Yorkshire</v>
          </cell>
        </row>
        <row r="82">
          <cell r="A82">
            <v>812</v>
          </cell>
          <cell r="B82" t="str">
            <v>North East Lincolnshire</v>
          </cell>
        </row>
        <row r="83">
          <cell r="A83">
            <v>813</v>
          </cell>
          <cell r="B83" t="str">
            <v>North Lincolnshire</v>
          </cell>
        </row>
        <row r="84">
          <cell r="A84">
            <v>815</v>
          </cell>
          <cell r="B84" t="str">
            <v>North Yorkshire</v>
          </cell>
        </row>
        <row r="85">
          <cell r="A85">
            <v>816</v>
          </cell>
          <cell r="B85" t="str">
            <v>York</v>
          </cell>
        </row>
        <row r="86">
          <cell r="A86">
            <v>821</v>
          </cell>
          <cell r="B86" t="str">
            <v>Luton</v>
          </cell>
        </row>
        <row r="87">
          <cell r="A87">
            <v>822</v>
          </cell>
          <cell r="B87" t="str">
            <v>Bedford Borough</v>
          </cell>
        </row>
        <row r="88">
          <cell r="A88">
            <v>823</v>
          </cell>
          <cell r="B88" t="str">
            <v>Central Bedfordshire</v>
          </cell>
        </row>
        <row r="89">
          <cell r="A89">
            <v>825</v>
          </cell>
          <cell r="B89" t="str">
            <v>Buckinghamshire</v>
          </cell>
        </row>
        <row r="90">
          <cell r="A90">
            <v>826</v>
          </cell>
          <cell r="B90" t="str">
            <v>Milton Keynes</v>
          </cell>
        </row>
        <row r="91">
          <cell r="A91">
            <v>830</v>
          </cell>
          <cell r="B91" t="str">
            <v>Derbyshire</v>
          </cell>
        </row>
        <row r="92">
          <cell r="A92">
            <v>831</v>
          </cell>
          <cell r="B92" t="str">
            <v>Derby</v>
          </cell>
        </row>
        <row r="93">
          <cell r="A93">
            <v>835</v>
          </cell>
          <cell r="B93" t="str">
            <v>Dorset</v>
          </cell>
        </row>
        <row r="94">
          <cell r="A94">
            <v>836</v>
          </cell>
          <cell r="B94" t="str">
            <v>Poole</v>
          </cell>
        </row>
        <row r="95">
          <cell r="A95">
            <v>837</v>
          </cell>
          <cell r="B95" t="str">
            <v>Bournemouth</v>
          </cell>
        </row>
        <row r="96">
          <cell r="A96">
            <v>840</v>
          </cell>
          <cell r="B96" t="str">
            <v>Durham</v>
          </cell>
        </row>
        <row r="97">
          <cell r="A97">
            <v>841</v>
          </cell>
          <cell r="B97" t="str">
            <v>Darlington</v>
          </cell>
        </row>
        <row r="98">
          <cell r="A98">
            <v>845</v>
          </cell>
          <cell r="B98" t="str">
            <v>East Sussex</v>
          </cell>
        </row>
        <row r="99">
          <cell r="A99">
            <v>846</v>
          </cell>
          <cell r="B99" t="str">
            <v>Brighton and Hove</v>
          </cell>
        </row>
        <row r="100">
          <cell r="A100">
            <v>850</v>
          </cell>
          <cell r="B100" t="str">
            <v>Hampshire</v>
          </cell>
        </row>
        <row r="101">
          <cell r="A101">
            <v>851</v>
          </cell>
          <cell r="B101" t="str">
            <v>Portsmouth</v>
          </cell>
        </row>
        <row r="102">
          <cell r="A102">
            <v>852</v>
          </cell>
          <cell r="B102" t="str">
            <v>Southampton</v>
          </cell>
        </row>
        <row r="103">
          <cell r="A103">
            <v>855</v>
          </cell>
          <cell r="B103" t="str">
            <v>Leicestershire</v>
          </cell>
        </row>
        <row r="104">
          <cell r="A104">
            <v>856</v>
          </cell>
          <cell r="B104" t="str">
            <v>Leicester</v>
          </cell>
        </row>
        <row r="105">
          <cell r="A105">
            <v>857</v>
          </cell>
          <cell r="B105" t="str">
            <v>Rutland</v>
          </cell>
        </row>
        <row r="106">
          <cell r="A106">
            <v>860</v>
          </cell>
          <cell r="B106" t="str">
            <v>Staffordshire</v>
          </cell>
        </row>
        <row r="107">
          <cell r="A107">
            <v>861</v>
          </cell>
          <cell r="B107" t="str">
            <v>Stoke-on-Trent</v>
          </cell>
        </row>
        <row r="108">
          <cell r="A108">
            <v>865</v>
          </cell>
          <cell r="B108" t="str">
            <v>Wiltshire</v>
          </cell>
        </row>
        <row r="109">
          <cell r="A109">
            <v>866</v>
          </cell>
          <cell r="B109" t="str">
            <v>Swindon</v>
          </cell>
        </row>
        <row r="110">
          <cell r="A110">
            <v>867</v>
          </cell>
          <cell r="B110" t="str">
            <v>Bracknell Forest</v>
          </cell>
        </row>
        <row r="111">
          <cell r="A111">
            <v>868</v>
          </cell>
          <cell r="B111" t="str">
            <v>Windsor and Maidenhead</v>
          </cell>
        </row>
        <row r="112">
          <cell r="A112">
            <v>869</v>
          </cell>
          <cell r="B112" t="str">
            <v>West Berkshire</v>
          </cell>
        </row>
        <row r="113">
          <cell r="A113">
            <v>870</v>
          </cell>
          <cell r="B113" t="str">
            <v>Reading</v>
          </cell>
        </row>
        <row r="114">
          <cell r="A114">
            <v>871</v>
          </cell>
          <cell r="B114" t="str">
            <v>Slough</v>
          </cell>
        </row>
        <row r="115">
          <cell r="A115">
            <v>872</v>
          </cell>
          <cell r="B115" t="str">
            <v>Wokingham</v>
          </cell>
        </row>
        <row r="116">
          <cell r="A116">
            <v>873</v>
          </cell>
          <cell r="B116" t="str">
            <v>Cambridgeshire</v>
          </cell>
        </row>
        <row r="117">
          <cell r="A117">
            <v>874</v>
          </cell>
          <cell r="B117" t="str">
            <v>Peterborough</v>
          </cell>
        </row>
        <row r="118">
          <cell r="A118">
            <v>876</v>
          </cell>
          <cell r="B118" t="str">
            <v>Halton</v>
          </cell>
        </row>
        <row r="119">
          <cell r="A119">
            <v>877</v>
          </cell>
          <cell r="B119" t="str">
            <v>Warrington</v>
          </cell>
        </row>
        <row r="120">
          <cell r="A120">
            <v>878</v>
          </cell>
          <cell r="B120" t="str">
            <v>Devon</v>
          </cell>
        </row>
        <row r="121">
          <cell r="A121">
            <v>879</v>
          </cell>
          <cell r="B121" t="str">
            <v>Plymouth</v>
          </cell>
        </row>
        <row r="122">
          <cell r="A122">
            <v>880</v>
          </cell>
          <cell r="B122" t="str">
            <v>Torbay</v>
          </cell>
        </row>
        <row r="123">
          <cell r="A123">
            <v>881</v>
          </cell>
          <cell r="B123" t="str">
            <v>Essex</v>
          </cell>
        </row>
        <row r="124">
          <cell r="A124">
            <v>882</v>
          </cell>
          <cell r="B124" t="str">
            <v>Southend-on-Sea</v>
          </cell>
        </row>
        <row r="125">
          <cell r="A125">
            <v>883</v>
          </cell>
          <cell r="B125" t="str">
            <v>Thurrock</v>
          </cell>
        </row>
        <row r="126">
          <cell r="A126">
            <v>884</v>
          </cell>
          <cell r="B126" t="str">
            <v>Herefordshire</v>
          </cell>
        </row>
        <row r="127">
          <cell r="A127">
            <v>885</v>
          </cell>
          <cell r="B127" t="str">
            <v>Worcestershire</v>
          </cell>
        </row>
        <row r="128">
          <cell r="A128">
            <v>886</v>
          </cell>
          <cell r="B128" t="str">
            <v>Kent</v>
          </cell>
        </row>
        <row r="129">
          <cell r="A129">
            <v>887</v>
          </cell>
          <cell r="B129" t="str">
            <v>Medway</v>
          </cell>
        </row>
        <row r="130">
          <cell r="A130">
            <v>888</v>
          </cell>
          <cell r="B130" t="str">
            <v>Lancashire</v>
          </cell>
        </row>
        <row r="131">
          <cell r="A131">
            <v>889</v>
          </cell>
          <cell r="B131" t="str">
            <v>Blackburn with Darwen</v>
          </cell>
        </row>
        <row r="132">
          <cell r="A132">
            <v>890</v>
          </cell>
          <cell r="B132" t="str">
            <v>Blackpool</v>
          </cell>
        </row>
        <row r="133">
          <cell r="A133">
            <v>891</v>
          </cell>
          <cell r="B133" t="str">
            <v>Nottinghamshire</v>
          </cell>
        </row>
        <row r="134">
          <cell r="A134">
            <v>892</v>
          </cell>
          <cell r="B134" t="str">
            <v>Nottingham</v>
          </cell>
        </row>
        <row r="135">
          <cell r="A135">
            <v>893</v>
          </cell>
          <cell r="B135" t="str">
            <v>Shropshire</v>
          </cell>
        </row>
        <row r="136">
          <cell r="A136">
            <v>894</v>
          </cell>
          <cell r="B136" t="str">
            <v>Telford and Wrekin</v>
          </cell>
        </row>
        <row r="137">
          <cell r="A137">
            <v>895</v>
          </cell>
          <cell r="B137" t="str">
            <v>Cheshire East</v>
          </cell>
        </row>
        <row r="138">
          <cell r="A138">
            <v>896</v>
          </cell>
          <cell r="B138" t="str">
            <v>Cheshire West and Chester</v>
          </cell>
        </row>
        <row r="139">
          <cell r="A139">
            <v>908</v>
          </cell>
          <cell r="B139" t="str">
            <v>Cornwall</v>
          </cell>
        </row>
        <row r="140">
          <cell r="A140">
            <v>909</v>
          </cell>
          <cell r="B140" t="str">
            <v>Cumbria</v>
          </cell>
        </row>
        <row r="141">
          <cell r="A141">
            <v>916</v>
          </cell>
          <cell r="B141" t="str">
            <v>Gloucestershire</v>
          </cell>
        </row>
        <row r="142">
          <cell r="A142">
            <v>919</v>
          </cell>
          <cell r="B142" t="str">
            <v>Hertfordshire</v>
          </cell>
        </row>
        <row r="143">
          <cell r="A143">
            <v>921</v>
          </cell>
          <cell r="B143" t="str">
            <v>Isle of Wight</v>
          </cell>
        </row>
        <row r="144">
          <cell r="A144">
            <v>925</v>
          </cell>
          <cell r="B144" t="str">
            <v>Lincolnshire</v>
          </cell>
        </row>
        <row r="145">
          <cell r="A145">
            <v>926</v>
          </cell>
          <cell r="B145" t="str">
            <v>Norfolk</v>
          </cell>
        </row>
        <row r="146">
          <cell r="A146">
            <v>928</v>
          </cell>
          <cell r="B146" t="str">
            <v>Northamptonshire</v>
          </cell>
        </row>
        <row r="147">
          <cell r="A147">
            <v>929</v>
          </cell>
          <cell r="B147" t="str">
            <v>Northumberland</v>
          </cell>
        </row>
        <row r="148">
          <cell r="A148">
            <v>931</v>
          </cell>
          <cell r="B148" t="str">
            <v>Oxfordshire</v>
          </cell>
        </row>
        <row r="149">
          <cell r="A149">
            <v>933</v>
          </cell>
          <cell r="B149" t="str">
            <v>Somerset</v>
          </cell>
        </row>
        <row r="150">
          <cell r="A150">
            <v>935</v>
          </cell>
          <cell r="B150" t="str">
            <v>Suffolk</v>
          </cell>
        </row>
        <row r="151">
          <cell r="A151">
            <v>936</v>
          </cell>
          <cell r="B151" t="str">
            <v>Surrey</v>
          </cell>
        </row>
        <row r="152">
          <cell r="A152">
            <v>937</v>
          </cell>
          <cell r="B152" t="str">
            <v>Warwickshire</v>
          </cell>
        </row>
        <row r="153">
          <cell r="A153">
            <v>938</v>
          </cell>
          <cell r="B153" t="str">
            <v>West Sussex</v>
          </cell>
        </row>
      </sheetData>
      <sheetData sheetId="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ORGS1011 (2)"/>
      <sheetName val="sftrans1011Sep10"/>
      <sheetName val="Trans@1.10"/>
      <sheetName val="Monitor"/>
      <sheetName val="trans"/>
      <sheetName val="mfg (2)"/>
      <sheetName val="OneSchoolSF"/>
      <sheetName val="OneSchool"/>
      <sheetName val="transaction data 1011"/>
      <sheetName val="Trans@4.10"/>
      <sheetName val="sftrans1011"/>
      <sheetName val="abatement"/>
      <sheetName val="EMFG"/>
      <sheetName val="NMFG"/>
      <sheetName val="mfg"/>
      <sheetName val="Report"/>
      <sheetName val="OrigAbate"/>
      <sheetName val="sf trans 0910"/>
      <sheetName val="transaction data 0910"/>
      <sheetName val="News"/>
      <sheetName val="All Schools"/>
      <sheetName val="Pupils"/>
      <sheetName val="AEN Report"/>
      <sheetName val="Special"/>
      <sheetName val="Resource Provision"/>
      <sheetName val="MFGreport"/>
      <sheetName val="ProvAlloc1011"/>
      <sheetName val="EMAG"/>
      <sheetName val="REORGS1011"/>
      <sheetName val="rates"/>
      <sheetName val="data"/>
      <sheetName val="rpsen"/>
      <sheetName val="specialsen"/>
      <sheetName val="AEN"/>
      <sheetName val="Primary aen"/>
      <sheetName val="Census Jan 09"/>
      <sheetName val="Pupils 2010"/>
      <sheetName val="Pupil data"/>
      <sheetName val="SFOalloc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ORGS1011 (2)"/>
      <sheetName val="sftrans1011Sep10"/>
      <sheetName val="Trans@1.10"/>
      <sheetName val="Monitor"/>
      <sheetName val="trans"/>
      <sheetName val="mfg (2)"/>
      <sheetName val="OneSchoolSF"/>
      <sheetName val="OneSchool"/>
      <sheetName val="transaction data 1011"/>
      <sheetName val="Trans@4.10"/>
      <sheetName val="sftrans1011"/>
      <sheetName val="abatement"/>
      <sheetName val="EMFG"/>
      <sheetName val="NMFG"/>
      <sheetName val="mfg"/>
      <sheetName val="Report"/>
      <sheetName val="OrigAbate"/>
      <sheetName val="sf trans 0910"/>
      <sheetName val="transaction data 0910"/>
      <sheetName val="News"/>
      <sheetName val="All Schools"/>
      <sheetName val="Pupils"/>
      <sheetName val="AEN Report"/>
      <sheetName val="Special"/>
      <sheetName val="Resource Provision"/>
      <sheetName val="MFGreport"/>
      <sheetName val="ProvAlloc1011"/>
      <sheetName val="EMAG"/>
      <sheetName val="REORGS1011"/>
      <sheetName val="rates"/>
      <sheetName val="data"/>
      <sheetName val="rpsen"/>
      <sheetName val="specialsen"/>
      <sheetName val="AEN"/>
      <sheetName val="Primary aen"/>
      <sheetName val="Census Jan 09"/>
      <sheetName val="Pupils 2010"/>
      <sheetName val="Pupil data"/>
      <sheetName val="SFOalloc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sheetData sheetId="6"/>
      <sheetData sheetId="7"/>
      <sheetData sheetId="8"/>
      <sheetData sheetId="9"/>
      <sheetData sheetId="10">
        <row r="38">
          <cell r="H38">
            <v>0</v>
          </cell>
          <cell r="I38">
            <v>0</v>
          </cell>
        </row>
        <row r="42">
          <cell r="K42" t="str">
            <v>Fixed</v>
          </cell>
        </row>
        <row r="43">
          <cell r="K43" t="str">
            <v>Fixed</v>
          </cell>
        </row>
      </sheetData>
      <sheetData sheetId="11"/>
      <sheetData sheetId="12"/>
      <sheetData sheetId="13"/>
      <sheetData sheetId="14"/>
      <sheetData sheetId="15"/>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B"/>
      <sheetName val="P16FY13-14"/>
      <sheetName val="DSGAdditions"/>
      <sheetName val="SBIncome"/>
      <sheetName val="DSG1314EFA"/>
      <sheetName val="Baselines"/>
      <sheetName val="CBDSGV4"/>
      <sheetName val="HNEFA"/>
      <sheetName val="AcadRecoup"/>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asks"/>
      <sheetName val="Help"/>
      <sheetName val="Menu"/>
      <sheetName val="Reports"/>
      <sheetName val="Tables"/>
      <sheetName val="Timetable"/>
      <sheetName val="Lines"/>
      <sheetName val="DraftBudget1617"/>
      <sheetName val="BudgetVersions"/>
      <sheetName val="S251report"/>
      <sheetName val="Queries"/>
      <sheetName val="3YRBudgetS251"/>
      <sheetName val="3YRBudget"/>
      <sheetName val="HNtopupBudget"/>
      <sheetName val="Comments"/>
      <sheetName val="BudDetail"/>
      <sheetName val="Historical"/>
      <sheetName val="SchoolList"/>
      <sheetName val="SchoolOrg"/>
      <sheetName val="DSGReport"/>
      <sheetName val="Schoolfunding"/>
      <sheetName val="BudgetShare"/>
      <sheetName val="GrowthProj"/>
      <sheetName val="Costcentres"/>
      <sheetName val="S251"/>
      <sheetName val="GLcodes"/>
      <sheetName val="Growth"/>
      <sheetName val="SchoolGrowth"/>
      <sheetName val="5YearGrowth£"/>
      <sheetName val="GrowthFund1617"/>
      <sheetName val="GrowthFund1718"/>
      <sheetName val="GrowthFund1819"/>
      <sheetName val="GrowthFund1920"/>
      <sheetName val="GrowthFund2021"/>
      <sheetName val="Val's New School List"/>
      <sheetName val="All schools 2014-2018"/>
      <sheetName val="Schools"/>
      <sheetName val="HNRates"/>
      <sheetName val="DSG"/>
      <sheetName val="Underspends"/>
      <sheetName val="DSGProj"/>
      <sheetName val="Recoupment"/>
      <sheetName val="Post16"/>
      <sheetName val="Pupils"/>
      <sheetName val="OCT14Census"/>
      <sheetName val="Oct15Census"/>
      <sheetName val="PupilProjOld"/>
      <sheetName val="PupilProj"/>
      <sheetName val="APT"/>
      <sheetName val="NEWISB"/>
      <sheetName val="Dedeleg"/>
      <sheetName val="Growthfund"/>
      <sheetName val="Growthdetail"/>
      <sheetName val="Post16Allocs"/>
      <sheetName val="APTPupils"/>
      <sheetName val="APTfullISB"/>
      <sheetName val="APTRates"/>
      <sheetName val="SBData"/>
      <sheetName val="HighNeedsPlaces"/>
      <sheetName val="SpecialPRUARP"/>
      <sheetName val="Topups"/>
      <sheetName val="BarnetEHCP"/>
      <sheetName val="BarnetARPs"/>
      <sheetName val="BarnetSpec"/>
      <sheetName val="IndOOBtopups"/>
      <sheetName val="SENServ"/>
      <sheetName val="SENCentral"/>
      <sheetName val="HighNeedsRec"/>
      <sheetName val="FEEE3"/>
      <sheetName val="Under5s"/>
      <sheetName val="FamServ"/>
      <sheetName val="Central"/>
      <sheetName val="Other"/>
      <sheetName val="None"/>
      <sheetName val="Lines1516"/>
      <sheetName val="1516NEWISB"/>
      <sheetName val="Month4Mon"/>
      <sheetName val="LinesV1"/>
      <sheetName val="LinesV2"/>
    </sheetNames>
    <sheetDataSet>
      <sheetData sheetId="0" refreshError="1"/>
      <sheetData sheetId="1" refreshError="1"/>
      <sheetData sheetId="2" refreshError="1"/>
      <sheetData sheetId="3">
        <row r="2">
          <cell r="B2" t="str">
            <v>BUDGET PREPARATION 2016/17 - Version 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3">
          <cell r="C13">
            <v>3024001</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ow r="1">
          <cell r="A1" t="str">
            <v>Z:\School Funding\Cycle 8 - 2016-17 RESTORED\DSG and Schools Budget 2016-17\Version 3 workings\[Budget Preparation V3 2016-17@20Oct15 CB.xlsx]Growthdetail</v>
          </cell>
        </row>
      </sheetData>
      <sheetData sheetId="54" refreshError="1"/>
      <sheetData sheetId="55" refreshError="1"/>
      <sheetData sheetId="56">
        <row r="23">
          <cell r="D23">
            <v>1353580.25</v>
          </cell>
        </row>
      </sheetData>
      <sheetData sheetId="57">
        <row r="69">
          <cell r="J69" t="str">
            <v>Yes</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B"/>
      <sheetName val="P16FY13-14"/>
      <sheetName val="DSGAdditions"/>
      <sheetName val="SBIncome"/>
      <sheetName val="DSG1314EFA"/>
      <sheetName val="Baselines"/>
      <sheetName val="CBDSGV4"/>
      <sheetName val="HNEFA"/>
      <sheetName val="AcadReco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 04"/>
      <sheetName val="Budget summary"/>
      <sheetName val="SummaryCB"/>
      <sheetName val="INRespivot"/>
      <sheetName val="Ind &amp; NMSS Res"/>
      <sheetName val="INDaypivot"/>
      <sheetName val="Ind &amp; NMSS Day"/>
      <sheetName val="MAOOBPivot"/>
      <sheetName val="Maint &amp; Acad OOB"/>
      <sheetName val="ChCenPivot"/>
      <sheetName val="Children's Centres"/>
      <sheetName val="Therapies"/>
      <sheetName val="Specialist Pkgs"/>
      <sheetName val="Block Purchase"/>
      <sheetName val="Client Data"/>
      <sheetName val="Provider Listing"/>
      <sheetName val="Vendor List"/>
      <sheetName val="Data"/>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345 Pre-School Thetherdown</v>
          </cell>
          <cell r="B2" t="str">
            <v>IND. OB</v>
          </cell>
        </row>
        <row r="3">
          <cell r="A3" t="str">
            <v>Abingdon House</v>
          </cell>
          <cell r="B3" t="str">
            <v>IND.Special Scl OB</v>
          </cell>
        </row>
        <row r="4">
          <cell r="A4" t="str">
            <v>Academy 4 Kids</v>
          </cell>
          <cell r="B4" t="str">
            <v>IND. IB</v>
          </cell>
        </row>
        <row r="5">
          <cell r="A5" t="str">
            <v>Acorn Assessment Centre</v>
          </cell>
          <cell r="B5" t="str">
            <v>BARNET</v>
          </cell>
        </row>
        <row r="6">
          <cell r="A6" t="str">
            <v>Acorns School, Independent Day Special</v>
          </cell>
          <cell r="B6" t="str">
            <v>IND.Special Scl OB</v>
          </cell>
        </row>
        <row r="7">
          <cell r="A7" t="str">
            <v>Active Learning</v>
          </cell>
          <cell r="B7" t="str">
            <v>IND. IB</v>
          </cell>
        </row>
        <row r="8">
          <cell r="A8" t="str">
            <v>Alan Pullinger</v>
          </cell>
          <cell r="B8" t="str">
            <v>IND. IB</v>
          </cell>
        </row>
        <row r="9">
          <cell r="A9" t="str">
            <v>Aldenham School, Borehamwood</v>
          </cell>
          <cell r="B9" t="str">
            <v>IND. OB</v>
          </cell>
        </row>
        <row r="10">
          <cell r="A10" t="str">
            <v>Alder Grange High</v>
          </cell>
          <cell r="B10" t="str">
            <v>LANCASHIRE maint</v>
          </cell>
        </row>
        <row r="11">
          <cell r="A11" t="str">
            <v>Alderwasley Hall School</v>
          </cell>
          <cell r="B11" t="str">
            <v>IND.Special Scl OB</v>
          </cell>
        </row>
        <row r="12">
          <cell r="A12" t="str">
            <v>Alexandra Park</v>
          </cell>
          <cell r="B12" t="str">
            <v>HARINGEY acad</v>
          </cell>
        </row>
        <row r="13">
          <cell r="A13" t="str">
            <v>Alexandra Primary</v>
          </cell>
          <cell r="B13" t="str">
            <v>ENFIELD maint</v>
          </cell>
        </row>
        <row r="14">
          <cell r="A14" t="str">
            <v>Alfriston School</v>
          </cell>
          <cell r="B14" t="str">
            <v>BUCKINGHAMSHIRE acad</v>
          </cell>
        </row>
        <row r="15">
          <cell r="A15" t="str">
            <v>Alonim Kindergarten</v>
          </cell>
          <cell r="B15" t="str">
            <v>IND. IB</v>
          </cell>
        </row>
        <row r="16">
          <cell r="A16" t="str">
            <v>Alperton Community School</v>
          </cell>
          <cell r="B16" t="str">
            <v>BRENT maint</v>
          </cell>
        </row>
        <row r="17">
          <cell r="A17" t="str">
            <v>Annemount School</v>
          </cell>
          <cell r="B17" t="str">
            <v>IND. IB</v>
          </cell>
        </row>
        <row r="18">
          <cell r="A18" t="str">
            <v>Apple Orchard School</v>
          </cell>
          <cell r="B18" t="str">
            <v>IND.Special Scl OB</v>
          </cell>
        </row>
        <row r="19">
          <cell r="A19" t="str">
            <v>ASD Learning</v>
          </cell>
          <cell r="B19" t="str">
            <v>IND. OB</v>
          </cell>
        </row>
        <row r="20">
          <cell r="A20" t="str">
            <v xml:space="preserve">Ashburnham Community </v>
          </cell>
          <cell r="B20" t="str">
            <v>KEN&amp;CHELSEA maint</v>
          </cell>
        </row>
        <row r="21">
          <cell r="A21" t="str">
            <v>Ashcroft School</v>
          </cell>
          <cell r="B21" t="str">
            <v>IND.Special Scl OB</v>
          </cell>
        </row>
        <row r="22">
          <cell r="A22" t="str">
            <v>Ashmole Academy</v>
          </cell>
          <cell r="B22" t="str">
            <v>BARNET</v>
          </cell>
        </row>
        <row r="23">
          <cell r="A23" t="str">
            <v>Ashmount Primary School</v>
          </cell>
          <cell r="B23" t="str">
            <v>ISLINGTON maint</v>
          </cell>
        </row>
        <row r="24">
          <cell r="A24" t="str">
            <v>Avigador Hirsch Torah</v>
          </cell>
          <cell r="B24" t="str">
            <v>BRENT maint</v>
          </cell>
        </row>
        <row r="25">
          <cell r="A25" t="str">
            <v>Avigdor Hirsch Torah Termimah Primary</v>
          </cell>
          <cell r="B25" t="str">
            <v>BRENT maint</v>
          </cell>
        </row>
        <row r="26">
          <cell r="A26" t="str">
            <v>Avocet House</v>
          </cell>
          <cell r="B26" t="str">
            <v>IND.Special Scl OB</v>
          </cell>
        </row>
        <row r="27">
          <cell r="A27" t="str">
            <v>Aylands School</v>
          </cell>
          <cell r="B27" t="str">
            <v>ENFIELD maint</v>
          </cell>
        </row>
        <row r="28">
          <cell r="A28" t="str">
            <v>Aylward First &amp; Middle School</v>
          </cell>
          <cell r="B28" t="str">
            <v>HARROW maint</v>
          </cell>
        </row>
        <row r="29">
          <cell r="A29" t="str">
            <v>Aylward Primary</v>
          </cell>
          <cell r="B29" t="str">
            <v>HARROW acad</v>
          </cell>
        </row>
        <row r="30">
          <cell r="A30" t="str">
            <v>Barnet &amp; Southgate College</v>
          </cell>
          <cell r="B30" t="str">
            <v>BARNET</v>
          </cell>
        </row>
        <row r="31">
          <cell r="A31" t="str">
            <v>Beaufort Park Nursey</v>
          </cell>
          <cell r="B31" t="str">
            <v>IND. IB</v>
          </cell>
        </row>
        <row r="32">
          <cell r="A32" t="str">
            <v>Beckford Primary School</v>
          </cell>
          <cell r="B32" t="str">
            <v>CAMDEN maint</v>
          </cell>
        </row>
        <row r="33">
          <cell r="A33" t="str">
            <v>The Beeches UK Ltd</v>
          </cell>
          <cell r="B33" t="str">
            <v>IND.Special Scl OB</v>
          </cell>
        </row>
        <row r="34">
          <cell r="A34" t="str">
            <v>Beis Soroh Schneirer Primary</v>
          </cell>
          <cell r="B34" t="str">
            <v>IND. IB</v>
          </cell>
        </row>
        <row r="35">
          <cell r="A35" t="str">
            <v>Beis Soroh Schneirir</v>
          </cell>
          <cell r="B35" t="str">
            <v>IND. IB</v>
          </cell>
        </row>
        <row r="36">
          <cell r="A36" t="str">
            <v>Beis Yaacov</v>
          </cell>
          <cell r="B36" t="str">
            <v>BARNET</v>
          </cell>
        </row>
        <row r="37">
          <cell r="A37" t="str">
            <v>Beis Yaakov</v>
          </cell>
          <cell r="B37" t="str">
            <v>BARNET</v>
          </cell>
        </row>
        <row r="38">
          <cell r="A38" t="str">
            <v>Belfield Montessori</v>
          </cell>
          <cell r="B38" t="str">
            <v>IND. IB</v>
          </cell>
        </row>
        <row r="39">
          <cell r="A39" t="str">
            <v>Belmont Park Special School</v>
          </cell>
          <cell r="B39" t="str">
            <v>WALTHAMFOREST maint</v>
          </cell>
        </row>
        <row r="40">
          <cell r="A40" t="str">
            <v xml:space="preserve">Belmont School, Mill Hill </v>
          </cell>
          <cell r="B40" t="str">
            <v>IND. IB</v>
          </cell>
        </row>
        <row r="41">
          <cell r="A41" t="str">
            <v>Bentley Wood High School</v>
          </cell>
          <cell r="B41" t="str">
            <v>HARROW acad</v>
          </cell>
        </row>
        <row r="42">
          <cell r="A42" t="str">
            <v>Beth Jacob Grammar School for Girls</v>
          </cell>
          <cell r="B42" t="str">
            <v>IND. IB</v>
          </cell>
        </row>
        <row r="43">
          <cell r="A43" t="str">
            <v>Bladon House School</v>
          </cell>
          <cell r="B43" t="str">
            <v>IND.Special Scl OB</v>
          </cell>
        </row>
        <row r="44">
          <cell r="A44" t="str">
            <v>Bladon House School</v>
          </cell>
          <cell r="B44" t="str">
            <v>IND.Special Scl OB</v>
          </cell>
        </row>
        <row r="45">
          <cell r="A45" t="str">
            <v>Blanche Nevile</v>
          </cell>
          <cell r="B45" t="str">
            <v>HARINGEY maint</v>
          </cell>
        </row>
        <row r="46">
          <cell r="A46" t="str">
            <v>Blossom House School, Wimbledon</v>
          </cell>
          <cell r="B46" t="str">
            <v>IND.Special Scl OB</v>
          </cell>
        </row>
        <row r="47">
          <cell r="A47" t="str">
            <v>Bnos Beis Yaakov Primary School</v>
          </cell>
          <cell r="B47" t="str">
            <v>IND. OB</v>
          </cell>
        </row>
        <row r="48">
          <cell r="A48" t="str">
            <v>Braintcroft Primary</v>
          </cell>
          <cell r="B48" t="str">
            <v>BRENT maint</v>
          </cell>
        </row>
        <row r="49">
          <cell r="A49" t="str">
            <v>Brentside Primary</v>
          </cell>
          <cell r="B49" t="str">
            <v>EALING acad</v>
          </cell>
        </row>
        <row r="50">
          <cell r="A50" t="str">
            <v>Bridgewater Middle School</v>
          </cell>
          <cell r="B50" t="str">
            <v>HERTS maint</v>
          </cell>
        </row>
        <row r="51">
          <cell r="A51" t="str">
            <v>Bright Learners</v>
          </cell>
          <cell r="B51" t="str">
            <v>IND. IB</v>
          </cell>
        </row>
        <row r="52">
          <cell r="A52" t="str">
            <v>Brit School for Performing Arts &amp; Tech.</v>
          </cell>
          <cell r="B52" t="str">
            <v>CROYDON maint</v>
          </cell>
        </row>
        <row r="53">
          <cell r="A53" t="str">
            <v>Broadhurst School</v>
          </cell>
          <cell r="B53" t="str">
            <v>IND. OB</v>
          </cell>
        </row>
        <row r="54">
          <cell r="A54" t="str">
            <v>Brondesbury Park Synagogue Nursery</v>
          </cell>
          <cell r="B54" t="str">
            <v>IND. OB</v>
          </cell>
        </row>
        <row r="55">
          <cell r="A55" t="str">
            <v>Brookfield Primary</v>
          </cell>
          <cell r="B55" t="str">
            <v>CAMDEN maint</v>
          </cell>
        </row>
        <row r="56">
          <cell r="A56" t="str">
            <v>Brookland Infant School</v>
          </cell>
          <cell r="B56" t="str">
            <v>BARNET</v>
          </cell>
        </row>
        <row r="57">
          <cell r="A57" t="str">
            <v>Brookland Infants/BEAM</v>
          </cell>
          <cell r="B57" t="str">
            <v>BARNET</v>
          </cell>
        </row>
        <row r="58">
          <cell r="A58" t="str">
            <v>Brookland Infants/London Sch. For Children with Cerebral Palsy</v>
          </cell>
          <cell r="B58" t="str">
            <v>BARNET</v>
          </cell>
        </row>
        <row r="59">
          <cell r="A59" t="str">
            <v>Brookland Junior</v>
          </cell>
          <cell r="B59" t="str">
            <v>BARNET</v>
          </cell>
        </row>
        <row r="60">
          <cell r="A60" t="str">
            <v>Brookland Juniors</v>
          </cell>
          <cell r="B60" t="str">
            <v>BARNET</v>
          </cell>
        </row>
        <row r="61">
          <cell r="A61" t="str">
            <v>Broomhayes School &amp; Children's Centre</v>
          </cell>
          <cell r="B61" t="str">
            <v>IND.Special Scl OB</v>
          </cell>
        </row>
        <row r="62">
          <cell r="A62" t="str">
            <v>Broughton House &amp; College</v>
          </cell>
          <cell r="B62" t="str">
            <v>IND. OB</v>
          </cell>
        </row>
        <row r="63">
          <cell r="A63" t="str">
            <v>Brymore School of Rural Technology</v>
          </cell>
          <cell r="B63" t="str">
            <v>SOMERSET acad</v>
          </cell>
        </row>
        <row r="64">
          <cell r="A64" t="str">
            <v>Bushey Meads</v>
          </cell>
          <cell r="B64" t="str">
            <v>HERTS acad</v>
          </cell>
        </row>
        <row r="65">
          <cell r="A65" t="str">
            <v>Bushey Meads (Resourced)</v>
          </cell>
          <cell r="B65" t="str">
            <v>HERTS acad</v>
          </cell>
        </row>
        <row r="66">
          <cell r="A66" t="str">
            <v>Busy Bees Nursery</v>
          </cell>
          <cell r="B66" t="str">
            <v>IND. IB</v>
          </cell>
        </row>
        <row r="67">
          <cell r="A67" t="str">
            <v>Byron Court Primary</v>
          </cell>
          <cell r="B67" t="str">
            <v>BRENT maint</v>
          </cell>
        </row>
        <row r="68">
          <cell r="A68" t="str">
            <v>Caldecott Foundation</v>
          </cell>
          <cell r="B68" t="str">
            <v>NON-MAIN SS OB</v>
          </cell>
        </row>
        <row r="69">
          <cell r="A69" t="str">
            <v>Camden School for Girls</v>
          </cell>
          <cell r="B69" t="str">
            <v>CAMDEN maint</v>
          </cell>
        </row>
        <row r="70">
          <cell r="A70" t="str">
            <v>Canons High</v>
          </cell>
          <cell r="B70" t="str">
            <v>HARROW acad</v>
          </cell>
        </row>
        <row r="71">
          <cell r="A71" t="str">
            <v>Centro Infantil Menchu Nursery</v>
          </cell>
          <cell r="B71" t="str">
            <v>IND. OB</v>
          </cell>
        </row>
        <row r="72">
          <cell r="A72" t="str">
            <v>Chalcot</v>
          </cell>
          <cell r="B72" t="str">
            <v>CAMDEN maint</v>
          </cell>
        </row>
        <row r="73">
          <cell r="A73" t="str">
            <v>Chancellor's School</v>
          </cell>
          <cell r="B73" t="str">
            <v>HERTS maint</v>
          </cell>
        </row>
        <row r="74">
          <cell r="A74" t="str">
            <v>Chantry School</v>
          </cell>
          <cell r="B74" t="str">
            <v>HILLINGDON maint</v>
          </cell>
        </row>
        <row r="75">
          <cell r="A75" t="str">
            <v>Chesterfield Primary School</v>
          </cell>
          <cell r="B75" t="str">
            <v>ENFIELD maint</v>
          </cell>
        </row>
        <row r="76">
          <cell r="A76" t="str">
            <v>Childs Hill</v>
          </cell>
          <cell r="B76" t="str">
            <v>BARNET</v>
          </cell>
        </row>
        <row r="77">
          <cell r="A77" t="str">
            <v>Childs Hill Resourced Provision</v>
          </cell>
          <cell r="B77" t="str">
            <v>BARNET</v>
          </cell>
        </row>
        <row r="78">
          <cell r="A78" t="str">
            <v>Chiltern Special School</v>
          </cell>
          <cell r="B78" t="str">
            <v>CEN.BEDFORDSHIRE maint</v>
          </cell>
        </row>
        <row r="79">
          <cell r="A79" t="str">
            <v>Christ Church CE School</v>
          </cell>
          <cell r="B79" t="str">
            <v>BARNET</v>
          </cell>
        </row>
        <row r="80">
          <cell r="A80" t="str">
            <v>Church Hill</v>
          </cell>
          <cell r="B80" t="str">
            <v>BARNET</v>
          </cell>
        </row>
        <row r="81">
          <cell r="A81" t="str">
            <v>Claybrook Cottage School</v>
          </cell>
          <cell r="B81" t="str">
            <v>IND. OB</v>
          </cell>
        </row>
        <row r="82">
          <cell r="A82" t="str">
            <v>Coldfall Primary</v>
          </cell>
          <cell r="B82" t="str">
            <v>HARINGEY maint</v>
          </cell>
        </row>
        <row r="83">
          <cell r="A83" t="str">
            <v>Coldfall Primary School</v>
          </cell>
          <cell r="B83" t="str">
            <v>HARINGEY maint</v>
          </cell>
        </row>
        <row r="84">
          <cell r="A84" t="str">
            <v>Colindale Nursery (Ind)</v>
          </cell>
          <cell r="B84" t="str">
            <v>IND. IB</v>
          </cell>
        </row>
        <row r="85">
          <cell r="A85" t="str">
            <v>Colindale School</v>
          </cell>
          <cell r="B85" t="str">
            <v>BARNET</v>
          </cell>
        </row>
        <row r="86">
          <cell r="A86" t="str">
            <v>Colnbrook School</v>
          </cell>
          <cell r="B86" t="str">
            <v>HERTS maint</v>
          </cell>
        </row>
        <row r="87">
          <cell r="A87" t="str">
            <v>Community College</v>
          </cell>
          <cell r="B87" t="str">
            <v>KENT maint</v>
          </cell>
        </row>
        <row r="88">
          <cell r="A88" t="str">
            <v>Compton School</v>
          </cell>
          <cell r="B88" t="str">
            <v>BARNET</v>
          </cell>
        </row>
        <row r="89">
          <cell r="A89" t="str">
            <v>Convent of Jesus and Mary Language College</v>
          </cell>
          <cell r="B89" t="str">
            <v>BRENT acad</v>
          </cell>
        </row>
        <row r="90">
          <cell r="A90" t="str">
            <v>Coppetts Wood School</v>
          </cell>
          <cell r="B90" t="str">
            <v>BARNET</v>
          </cell>
        </row>
        <row r="91">
          <cell r="A91" t="str">
            <v>Copthall School</v>
          </cell>
          <cell r="B91" t="str">
            <v>BARNET</v>
          </cell>
        </row>
        <row r="92">
          <cell r="A92" t="str">
            <v>Cornfield School, Littlehampton</v>
          </cell>
          <cell r="B92" t="str">
            <v>WESTSUSSEX maint</v>
          </cell>
        </row>
        <row r="93">
          <cell r="A93" t="str">
            <v>Country Cows Montessori</v>
          </cell>
          <cell r="B93" t="str">
            <v>IND. IB</v>
          </cell>
        </row>
        <row r="94">
          <cell r="A94" t="str">
            <v>Coxlease School</v>
          </cell>
          <cell r="B94" t="str">
            <v>IND. OB</v>
          </cell>
        </row>
        <row r="95">
          <cell r="A95" t="str">
            <v>Cressey College</v>
          </cell>
          <cell r="B95" t="str">
            <v>IND.Special Scl OB</v>
          </cell>
        </row>
        <row r="96">
          <cell r="A96" t="str">
            <v>Cruckton Hall School</v>
          </cell>
          <cell r="B96" t="str">
            <v>IND.Special Scl OB</v>
          </cell>
        </row>
        <row r="97">
          <cell r="A97" t="str">
            <v xml:space="preserve">Cupcakes Nursery </v>
          </cell>
          <cell r="B97" t="str">
            <v>IND. IB</v>
          </cell>
        </row>
        <row r="98">
          <cell r="A98" t="str">
            <v>Dame Alice Owen</v>
          </cell>
          <cell r="B98" t="str">
            <v>HERTS acad</v>
          </cell>
        </row>
        <row r="99">
          <cell r="A99" t="str">
            <v>Dame Alice Owen's</v>
          </cell>
          <cell r="B99" t="str">
            <v>HERTS acad</v>
          </cell>
        </row>
        <row r="100">
          <cell r="A100" t="str">
            <v>Danecroft Nursery</v>
          </cell>
          <cell r="B100" t="str">
            <v>IND. IB</v>
          </cell>
        </row>
        <row r="101">
          <cell r="A101" t="str">
            <v>Davies Laing &amp; Dick College</v>
          </cell>
          <cell r="B101" t="str">
            <v>IND. OB</v>
          </cell>
        </row>
        <row r="102">
          <cell r="A102" t="str">
            <v>Dawn House</v>
          </cell>
          <cell r="B102" t="str">
            <v>NON-MAIN SS OB</v>
          </cell>
        </row>
        <row r="103">
          <cell r="A103" t="str">
            <v>Delamere Forest (Cheshire)</v>
          </cell>
          <cell r="B103" t="str">
            <v>MANCHESTER maint</v>
          </cell>
        </row>
        <row r="104">
          <cell r="A104" t="str">
            <v>Down’s View Link College</v>
          </cell>
          <cell r="B104" t="str">
            <v>BRIGHTON&amp;HOVE maint</v>
          </cell>
        </row>
        <row r="105">
          <cell r="A105" t="str">
            <v>Downs Park School</v>
          </cell>
          <cell r="B105" t="str">
            <v>BRIGHTON&amp;HOVE maint</v>
          </cell>
        </row>
        <row r="106">
          <cell r="A106" t="str">
            <v>Dwight School</v>
          </cell>
          <cell r="B106" t="str">
            <v>IND. IB</v>
          </cell>
        </row>
        <row r="107">
          <cell r="A107" t="str">
            <v>Dwight School</v>
          </cell>
          <cell r="B107" t="str">
            <v>IND. IB</v>
          </cell>
        </row>
        <row r="108">
          <cell r="A108" t="str">
            <v>East Barnet School</v>
          </cell>
          <cell r="B108" t="str">
            <v>BARNET</v>
          </cell>
        </row>
        <row r="109">
          <cell r="A109" t="str">
            <v>East London Ind. Special School (TCES)</v>
          </cell>
          <cell r="B109" t="str">
            <v>IND.Special Scl OB</v>
          </cell>
        </row>
        <row r="110">
          <cell r="A110" t="str">
            <v>Edgware Adath Yisroel Congregation</v>
          </cell>
          <cell r="B110" t="str">
            <v>IND. IB</v>
          </cell>
        </row>
        <row r="111">
          <cell r="A111" t="str">
            <v>Edgware Jewish Primary School</v>
          </cell>
          <cell r="B111" t="str">
            <v>BARNET</v>
          </cell>
        </row>
        <row r="112">
          <cell r="A112" t="str">
            <v>Education Otherwise/BHHTT</v>
          </cell>
          <cell r="B112" t="str">
            <v>BARNET</v>
          </cell>
        </row>
        <row r="113">
          <cell r="A113" t="str">
            <v>Egerton Rothesay</v>
          </cell>
          <cell r="B113" t="str">
            <v>IND. OB</v>
          </cell>
        </row>
        <row r="114">
          <cell r="A114" t="str">
            <v>Ellern Mede School (ED)</v>
          </cell>
          <cell r="B114" t="str">
            <v>IND. IB</v>
          </cell>
        </row>
        <row r="115">
          <cell r="A115" t="str">
            <v>Elm Grove Junior</v>
          </cell>
          <cell r="B115">
            <v>0</v>
          </cell>
        </row>
        <row r="116">
          <cell r="A116" t="str">
            <v>Elstree UTC</v>
          </cell>
          <cell r="B116" t="str">
            <v>HERTS acad</v>
          </cell>
        </row>
        <row r="117">
          <cell r="A117" t="str">
            <v>Ethelbert Childrens Services</v>
          </cell>
          <cell r="B117" t="str">
            <v>IND.Special Scl OB</v>
          </cell>
        </row>
        <row r="118">
          <cell r="A118" t="str">
            <v>Eversley Primary</v>
          </cell>
          <cell r="B118" t="str">
            <v>ENFIELD maint</v>
          </cell>
        </row>
        <row r="119">
          <cell r="A119" t="str">
            <v>Fairley House</v>
          </cell>
          <cell r="B119" t="str">
            <v>IND.Special Scl OB</v>
          </cell>
        </row>
        <row r="120">
          <cell r="A120" t="str">
            <v>Fairview Community Primary School</v>
          </cell>
          <cell r="B120" t="str">
            <v>KENT maint</v>
          </cell>
        </row>
        <row r="121">
          <cell r="A121" t="str">
            <v>Fairway Children's Centre</v>
          </cell>
          <cell r="B121" t="str">
            <v>BARNET</v>
          </cell>
        </row>
        <row r="122">
          <cell r="A122" t="str">
            <v>Finchley Catholic High</v>
          </cell>
          <cell r="B122" t="str">
            <v>BARNET</v>
          </cell>
        </row>
        <row r="123">
          <cell r="A123" t="str">
            <v>Fine Arts College Hampstead</v>
          </cell>
          <cell r="B123" t="str">
            <v>IND. OB</v>
          </cell>
        </row>
        <row r="124">
          <cell r="A124" t="str">
            <v>Fortismere School</v>
          </cell>
          <cell r="B124" t="str">
            <v>HARINGEY maint</v>
          </cell>
        </row>
        <row r="125">
          <cell r="A125" t="str">
            <v>Friern Barnet</v>
          </cell>
          <cell r="B125" t="str">
            <v>BARNET</v>
          </cell>
        </row>
        <row r="126">
          <cell r="A126" t="str">
            <v>Furness School</v>
          </cell>
          <cell r="B126" t="str">
            <v>KENT maint</v>
          </cell>
        </row>
        <row r="127">
          <cell r="A127" t="str">
            <v>Gan Sabres</v>
          </cell>
          <cell r="B127" t="str">
            <v>IND. IB</v>
          </cell>
        </row>
        <row r="128">
          <cell r="A128" t="str">
            <v>Garden Suburb</v>
          </cell>
          <cell r="B128" t="str">
            <v>BARNET</v>
          </cell>
        </row>
        <row r="129">
          <cell r="A129" t="str">
            <v>Garfield Primary School</v>
          </cell>
          <cell r="B129" t="str">
            <v>ENFIELD maint</v>
          </cell>
        </row>
        <row r="130">
          <cell r="A130" t="str">
            <v>Gladstone Park</v>
          </cell>
          <cell r="B130" t="str">
            <v>BRENT maint</v>
          </cell>
        </row>
        <row r="131">
          <cell r="A131" t="str">
            <v>Glenwood School</v>
          </cell>
          <cell r="B131">
            <v>0</v>
          </cell>
        </row>
        <row r="132">
          <cell r="A132" t="str">
            <v>Goodwyn School</v>
          </cell>
          <cell r="B132" t="str">
            <v>IND. IB</v>
          </cell>
        </row>
        <row r="133">
          <cell r="A133" t="str">
            <v>Gower School</v>
          </cell>
          <cell r="B133" t="str">
            <v>IND. OB</v>
          </cell>
        </row>
        <row r="134">
          <cell r="A134" t="str">
            <v>Grange Park Primary School</v>
          </cell>
          <cell r="B134" t="str">
            <v>ENFIELD maint</v>
          </cell>
        </row>
        <row r="135">
          <cell r="A135" t="str">
            <v>Grasvenor Avenue Infant</v>
          </cell>
          <cell r="B135" t="str">
            <v>BARNET</v>
          </cell>
        </row>
        <row r="136">
          <cell r="A136" t="str">
            <v>Grimsdell Pre School</v>
          </cell>
          <cell r="B136" t="str">
            <v>IND. IB</v>
          </cell>
        </row>
        <row r="137">
          <cell r="A137" t="str">
            <v>Haberdashers' Aske's School for Girls</v>
          </cell>
          <cell r="B137" t="str">
            <v>IND. OB</v>
          </cell>
        </row>
        <row r="138">
          <cell r="A138" t="str">
            <v>Hadley Wood</v>
          </cell>
          <cell r="B138" t="str">
            <v>ENFIELD maint</v>
          </cell>
        </row>
        <row r="139">
          <cell r="A139" t="str">
            <v>Hampstead School</v>
          </cell>
          <cell r="B139" t="str">
            <v>CAMDEN maint</v>
          </cell>
        </row>
        <row r="140">
          <cell r="A140" t="str">
            <v>Hampsteads Dyslexia Clinic</v>
          </cell>
          <cell r="B140" t="str">
            <v>BARNET</v>
          </cell>
        </row>
        <row r="141">
          <cell r="A141" t="str">
            <v>Haslingden High School</v>
          </cell>
          <cell r="B141" t="str">
            <v>LANCASHIRE maint</v>
          </cell>
        </row>
        <row r="142">
          <cell r="A142" t="str">
            <v>Hasmonean High</v>
          </cell>
          <cell r="B142" t="str">
            <v>BARNET</v>
          </cell>
        </row>
        <row r="143">
          <cell r="A143" t="str">
            <v>Hasmonean Primary School</v>
          </cell>
          <cell r="B143" t="str">
            <v>BARNET</v>
          </cell>
        </row>
        <row r="144">
          <cell r="A144" t="str">
            <v>Haverstock School</v>
          </cell>
          <cell r="B144" t="str">
            <v>CAMDEN maint</v>
          </cell>
        </row>
        <row r="145">
          <cell r="A145" t="str">
            <v>Heath Farm</v>
          </cell>
          <cell r="B145" t="str">
            <v>IND.Special Scl OB</v>
          </cell>
        </row>
        <row r="146">
          <cell r="A146" t="str">
            <v>Heathlands School</v>
          </cell>
          <cell r="B146" t="str">
            <v>HERTS maint</v>
          </cell>
        </row>
        <row r="147">
          <cell r="A147" t="str">
            <v>Hendon Preparatory</v>
          </cell>
          <cell r="B147" t="str">
            <v>IND. IB</v>
          </cell>
        </row>
        <row r="148">
          <cell r="A148" t="str">
            <v>Hendon Preparatory School</v>
          </cell>
          <cell r="B148" t="str">
            <v>IND. IB</v>
          </cell>
        </row>
        <row r="149">
          <cell r="A149" t="str">
            <v>Hendon Resourced Provision</v>
          </cell>
          <cell r="B149" t="str">
            <v>BARNET</v>
          </cell>
        </row>
        <row r="150">
          <cell r="A150" t="str">
            <v>Hendon School</v>
          </cell>
          <cell r="B150" t="str">
            <v>BARNET</v>
          </cell>
        </row>
        <row r="151">
          <cell r="A151" t="str">
            <v>Heritage House</v>
          </cell>
          <cell r="B151" t="str">
            <v>BUCKINGHAMSHIRE maint</v>
          </cell>
        </row>
        <row r="152">
          <cell r="A152" t="str">
            <v>Hertswood School</v>
          </cell>
          <cell r="B152" t="str">
            <v>HERTS acad</v>
          </cell>
        </row>
        <row r="153">
          <cell r="A153" t="str">
            <v>High Close</v>
          </cell>
          <cell r="B153" t="str">
            <v>NON-MAIN SS OB</v>
          </cell>
        </row>
        <row r="154">
          <cell r="A154" t="str">
            <v>Highlands School</v>
          </cell>
          <cell r="B154" t="str">
            <v>ENFIELD maint</v>
          </cell>
        </row>
        <row r="155">
          <cell r="A155" t="str">
            <v>Highview School</v>
          </cell>
          <cell r="B155" t="str">
            <v>KENT maint</v>
          </cell>
        </row>
        <row r="156">
          <cell r="A156" t="str">
            <v>Hill Park Day Nursery (Asquith)</v>
          </cell>
          <cell r="B156" t="str">
            <v>IND. IB</v>
          </cell>
        </row>
        <row r="157">
          <cell r="A157" t="str">
            <v>Hillingdon Manor School</v>
          </cell>
          <cell r="B157" t="str">
            <v>IND.Special Scl OB</v>
          </cell>
        </row>
        <row r="158">
          <cell r="A158" t="str">
            <v>HLC Secondary School</v>
          </cell>
          <cell r="B158" t="str">
            <v>TELFORD maint</v>
          </cell>
        </row>
        <row r="159">
          <cell r="A159" t="str">
            <v>Home Based ABA Programme</v>
          </cell>
          <cell r="B159" t="str">
            <v>BARNET</v>
          </cell>
        </row>
        <row r="160">
          <cell r="A160" t="str">
            <v>Honilands Primary</v>
          </cell>
          <cell r="B160" t="str">
            <v>ENFIELD maint</v>
          </cell>
        </row>
        <row r="161">
          <cell r="A161" t="str">
            <v>Hope View School</v>
          </cell>
          <cell r="B161" t="str">
            <v>IND.Special Scl OB</v>
          </cell>
        </row>
        <row r="162">
          <cell r="A162" t="str">
            <v>Icknield High School</v>
          </cell>
          <cell r="B162" t="str">
            <v>LUTON acad</v>
          </cell>
        </row>
        <row r="163">
          <cell r="A163" t="str">
            <v>Immanuel College</v>
          </cell>
          <cell r="B163" t="str">
            <v>IND. OB</v>
          </cell>
        </row>
        <row r="164">
          <cell r="A164" t="str">
            <v>Independent Jewish Day</v>
          </cell>
          <cell r="B164" t="str">
            <v>BARNET</v>
          </cell>
        </row>
        <row r="165">
          <cell r="A165" t="str">
            <v>Insights Education Centre</v>
          </cell>
          <cell r="B165" t="str">
            <v>IND.Special Scl OB</v>
          </cell>
        </row>
        <row r="166">
          <cell r="A166" t="str">
            <v>Inspirations Montessori Nursery</v>
          </cell>
          <cell r="B166" t="str">
            <v>IND. OB</v>
          </cell>
        </row>
        <row r="167">
          <cell r="A167" t="str">
            <v>International Community School</v>
          </cell>
          <cell r="B167" t="str">
            <v>IND. OB</v>
          </cell>
        </row>
        <row r="168">
          <cell r="A168" t="str">
            <v>Jack and Jill Playgroup</v>
          </cell>
          <cell r="B168" t="str">
            <v>IND. IB</v>
          </cell>
        </row>
        <row r="169">
          <cell r="A169" t="str">
            <v>Jack Taylor School</v>
          </cell>
          <cell r="B169" t="str">
            <v>CAMDEN maint</v>
          </cell>
        </row>
        <row r="170">
          <cell r="A170" t="str">
            <v>JCoSS</v>
          </cell>
          <cell r="B170" t="str">
            <v>BARNET</v>
          </cell>
        </row>
        <row r="171">
          <cell r="A171" t="str">
            <v>JFS</v>
          </cell>
          <cell r="B171" t="str">
            <v>BRENT maint</v>
          </cell>
        </row>
        <row r="172">
          <cell r="A172" t="str">
            <v>Joel Nursery</v>
          </cell>
          <cell r="B172" t="str">
            <v>IND. IB</v>
          </cell>
        </row>
        <row r="173">
          <cell r="A173" t="str">
            <v>Kenmore Park Infant School</v>
          </cell>
          <cell r="B173" t="str">
            <v>HARROW maint</v>
          </cell>
        </row>
        <row r="174">
          <cell r="A174" t="str">
            <v>Kenmore Park Middle School</v>
          </cell>
          <cell r="B174" t="str">
            <v>HARROW maint</v>
          </cell>
        </row>
        <row r="175">
          <cell r="A175" t="str">
            <v>Kensal Rise Resource Provision (Lang)</v>
          </cell>
          <cell r="B175" t="str">
            <v>BRENT maint</v>
          </cell>
        </row>
        <row r="176">
          <cell r="A176" t="str">
            <v>Kerem House Nursery</v>
          </cell>
          <cell r="B176" t="str">
            <v>IND. IB</v>
          </cell>
        </row>
        <row r="177">
          <cell r="A177" t="str">
            <v>Kerem School</v>
          </cell>
          <cell r="B177" t="str">
            <v>IND. IB</v>
          </cell>
        </row>
        <row r="178">
          <cell r="A178" t="str">
            <v>Kidz Choice Nursery</v>
          </cell>
          <cell r="B178" t="str">
            <v>IND. IB</v>
          </cell>
        </row>
        <row r="179">
          <cell r="A179" t="str">
            <v>King Alfred School</v>
          </cell>
          <cell r="B179" t="str">
            <v>IND. IB</v>
          </cell>
        </row>
        <row r="180">
          <cell r="A180" t="str">
            <v>Kingsbury High</v>
          </cell>
          <cell r="B180" t="str">
            <v>BRENT acad</v>
          </cell>
        </row>
        <row r="181">
          <cell r="A181" t="str">
            <v>Kingsbury High (Resourced Unit)</v>
          </cell>
          <cell r="B181" t="str">
            <v>BRENT acad</v>
          </cell>
        </row>
        <row r="182">
          <cell r="A182" t="str">
            <v>Kisharon</v>
          </cell>
          <cell r="B182" t="str">
            <v>IND.Special Scl IB</v>
          </cell>
        </row>
        <row r="183">
          <cell r="A183" t="str">
            <v>Kisharon</v>
          </cell>
          <cell r="B183" t="str">
            <v>IND.Special Scl IB</v>
          </cell>
        </row>
        <row r="184">
          <cell r="A184" t="str">
            <v>Kisimul School</v>
          </cell>
          <cell r="B184" t="str">
            <v>IND.Special Scl OB</v>
          </cell>
        </row>
        <row r="185">
          <cell r="A185" t="str">
            <v>Knightsfield School</v>
          </cell>
          <cell r="B185" t="str">
            <v>HERTS acad</v>
          </cell>
        </row>
        <row r="186">
          <cell r="A186" t="str">
            <v>La Sainte Union</v>
          </cell>
          <cell r="B186" t="str">
            <v>CAMDEN maint</v>
          </cell>
        </row>
        <row r="187">
          <cell r="A187" t="str">
            <v>Lakers School</v>
          </cell>
          <cell r="B187" t="str">
            <v>GLOUCS maint</v>
          </cell>
        </row>
        <row r="188">
          <cell r="A188" t="str">
            <v>Langham School</v>
          </cell>
          <cell r="B188">
            <v>0</v>
          </cell>
        </row>
        <row r="189">
          <cell r="A189" t="str">
            <v>Lavendale Montessori</v>
          </cell>
          <cell r="B189" t="str">
            <v>IND. IB</v>
          </cell>
        </row>
        <row r="190">
          <cell r="A190" t="str">
            <v>Laycock HI Resourced Provision</v>
          </cell>
          <cell r="B190" t="str">
            <v>ISLINGTON maint</v>
          </cell>
        </row>
        <row r="191">
          <cell r="A191" t="str">
            <v>Lea Manor</v>
          </cell>
          <cell r="B191" t="str">
            <v>LUTON maint</v>
          </cell>
        </row>
        <row r="192">
          <cell r="A192" t="str">
            <v>Learn for Life</v>
          </cell>
          <cell r="B192" t="str">
            <v>IND. OB</v>
          </cell>
        </row>
        <row r="193">
          <cell r="A193" t="str">
            <v>Learning Opportunities</v>
          </cell>
          <cell r="B193" t="str">
            <v>IND.Special Scl OB</v>
          </cell>
        </row>
        <row r="194">
          <cell r="A194" t="str">
            <v>Linden Lodge (wkly boarding)</v>
          </cell>
          <cell r="B194" t="str">
            <v>WANDSWORTH maint</v>
          </cell>
        </row>
        <row r="195">
          <cell r="A195" t="str">
            <v>Little Angels</v>
          </cell>
          <cell r="B195" t="str">
            <v>IND. IB</v>
          </cell>
        </row>
        <row r="196">
          <cell r="A196" t="str">
            <v>Loddon School</v>
          </cell>
          <cell r="B196" t="str">
            <v>IND.Special Scl OB</v>
          </cell>
        </row>
        <row r="197">
          <cell r="A197" t="str">
            <v>Lon Ctre for Child with CP (3 days)/Queenswell Jnr</v>
          </cell>
          <cell r="B197" t="str">
            <v>IND.Special Scl OB</v>
          </cell>
        </row>
        <row r="198">
          <cell r="A198" t="str">
            <v>London Academy</v>
          </cell>
          <cell r="B198" t="str">
            <v>IND. IB</v>
          </cell>
        </row>
        <row r="199">
          <cell r="A199" t="str">
            <v>London Academy Centre for Development of Speech &amp; Language</v>
          </cell>
          <cell r="B199" t="str">
            <v>IND. IB</v>
          </cell>
        </row>
        <row r="200">
          <cell r="A200" t="str">
            <v>London Centre for Children with Cerebral Palsy</v>
          </cell>
          <cell r="B200" t="str">
            <v>IND.Special Scl OB</v>
          </cell>
        </row>
        <row r="201">
          <cell r="A201" t="str">
            <v>London Jewish Girls High School</v>
          </cell>
          <cell r="B201" t="str">
            <v>IND. IB</v>
          </cell>
        </row>
        <row r="202">
          <cell r="A202" t="str">
            <v>Lonsdale School</v>
          </cell>
          <cell r="B202" t="str">
            <v>HERTS maint</v>
          </cell>
        </row>
        <row r="203">
          <cell r="A203" t="str">
            <v>Loreto College</v>
          </cell>
          <cell r="B203" t="str">
            <v>HERTS acad</v>
          </cell>
        </row>
        <row r="204">
          <cell r="A204" t="str">
            <v>Loreto RC School</v>
          </cell>
          <cell r="B204" t="str">
            <v>HERTS acad</v>
          </cell>
        </row>
        <row r="205">
          <cell r="A205" t="str">
            <v>Lubavitch of Edgware Kindergarten</v>
          </cell>
          <cell r="B205" t="str">
            <v>IND. IB</v>
          </cell>
        </row>
        <row r="206">
          <cell r="A206" t="str">
            <v>Lubavitch Ruth Lunzer Girls</v>
          </cell>
          <cell r="B206" t="str">
            <v>HACKNEY maint</v>
          </cell>
        </row>
        <row r="207">
          <cell r="A207" t="str">
            <v>Lubavitch Senior Girls</v>
          </cell>
          <cell r="B207" t="str">
            <v>HACKNEY maint</v>
          </cell>
        </row>
        <row r="208">
          <cell r="A208" t="str">
            <v>Lucimora Viera</v>
          </cell>
          <cell r="B208" t="str">
            <v>CHILDMINDER</v>
          </cell>
        </row>
        <row r="209">
          <cell r="A209" t="str">
            <v>Malorees Junior</v>
          </cell>
          <cell r="B209" t="str">
            <v>BRENT maint</v>
          </cell>
        </row>
        <row r="210">
          <cell r="A210" t="str">
            <v>Malorees Junior</v>
          </cell>
          <cell r="B210" t="str">
            <v>BRENT maint</v>
          </cell>
        </row>
        <row r="211">
          <cell r="A211" t="str">
            <v>Manor School</v>
          </cell>
          <cell r="B211" t="str">
            <v>BRENT maint</v>
          </cell>
        </row>
        <row r="212">
          <cell r="A212" t="str">
            <v>Manshead Upper ASD Provision</v>
          </cell>
          <cell r="B212" t="str">
            <v>CEN.BEDFORDSHIRE maint</v>
          </cell>
        </row>
        <row r="213">
          <cell r="A213" t="str">
            <v>Mapledown</v>
          </cell>
          <cell r="B213" t="str">
            <v>BARNET</v>
          </cell>
        </row>
        <row r="214">
          <cell r="A214" t="str">
            <v>Maria Montessori School</v>
          </cell>
          <cell r="B214" t="str">
            <v>IND. IB</v>
          </cell>
        </row>
        <row r="215">
          <cell r="A215" t="str">
            <v>Maria Montessori School</v>
          </cell>
          <cell r="B215" t="str">
            <v>IND. IB</v>
          </cell>
        </row>
        <row r="216">
          <cell r="A216" t="str">
            <v>Mary Hare Grammar (Berks)</v>
          </cell>
          <cell r="B216" t="str">
            <v>NON-MAIN SS OB</v>
          </cell>
        </row>
        <row r="217">
          <cell r="A217" t="str">
            <v>Mathilda Marks Kennedy</v>
          </cell>
          <cell r="B217" t="str">
            <v>BARNET</v>
          </cell>
        </row>
        <row r="218">
          <cell r="A218" t="str">
            <v>Matryoshka Montessori school</v>
          </cell>
          <cell r="B218" t="str">
            <v>IND. IB</v>
          </cell>
        </row>
        <row r="219">
          <cell r="A219" t="str">
            <v>Meadowfield Community School</v>
          </cell>
          <cell r="B219" t="str">
            <v>KENT maint</v>
          </cell>
        </row>
        <row r="220">
          <cell r="A220" t="str">
            <v>Meadows School</v>
          </cell>
          <cell r="B220" t="str">
            <v>NON-MAIN SS OB</v>
          </cell>
        </row>
        <row r="221">
          <cell r="A221" t="str">
            <v>Meldreth House</v>
          </cell>
          <cell r="B221" t="str">
            <v>IND.Special Scl OB</v>
          </cell>
        </row>
        <row r="222">
          <cell r="A222" t="str">
            <v>Menorah Foundation</v>
          </cell>
          <cell r="B222" t="str">
            <v>BARNET</v>
          </cell>
        </row>
        <row r="223">
          <cell r="A223" t="str">
            <v>Menorah Grammar</v>
          </cell>
          <cell r="B223" t="str">
            <v>IND. IB</v>
          </cell>
        </row>
        <row r="224">
          <cell r="A224" t="str">
            <v>Menorah Grammar Darchei Noam Centre</v>
          </cell>
          <cell r="B224" t="str">
            <v>IND. IB</v>
          </cell>
        </row>
        <row r="225">
          <cell r="A225" t="str">
            <v>Menorah High School for Girls</v>
          </cell>
          <cell r="B225" t="str">
            <v>IND. OB</v>
          </cell>
        </row>
        <row r="226">
          <cell r="A226" t="str">
            <v>Menorah Primary</v>
          </cell>
          <cell r="B226" t="str">
            <v>IND. IB</v>
          </cell>
        </row>
        <row r="227">
          <cell r="A227" t="str">
            <v>Michael Sobell Sinai</v>
          </cell>
          <cell r="B227" t="str">
            <v>BRENT maint</v>
          </cell>
        </row>
        <row r="228">
          <cell r="A228" t="str">
            <v>Mill Hill (Ind) School</v>
          </cell>
          <cell r="B228" t="str">
            <v>IND. IB</v>
          </cell>
        </row>
        <row r="229">
          <cell r="A229" t="str">
            <v>Mill Hill High School</v>
          </cell>
          <cell r="B229" t="str">
            <v>BARNET</v>
          </cell>
        </row>
        <row r="230">
          <cell r="A230" t="str">
            <v>MillHill High School/Specialist Team</v>
          </cell>
          <cell r="B230" t="str">
            <v>BARNET</v>
          </cell>
        </row>
        <row r="231">
          <cell r="A231" t="str">
            <v>Mill Hill School Foundation</v>
          </cell>
          <cell r="B231" t="str">
            <v>IND. IB</v>
          </cell>
        </row>
        <row r="232">
          <cell r="A232" t="str">
            <v>Miscellaneous</v>
          </cell>
          <cell r="B232">
            <v>0</v>
          </cell>
        </row>
        <row r="233">
          <cell r="A233" t="str">
            <v>Mitchell Brook Primary</v>
          </cell>
          <cell r="B233" t="str">
            <v>BRENT maint</v>
          </cell>
        </row>
        <row r="234">
          <cell r="A234" t="str">
            <v>Moat School (The)</v>
          </cell>
          <cell r="B234" t="str">
            <v>IND.Special Scl OB</v>
          </cell>
        </row>
        <row r="235">
          <cell r="A235" t="str">
            <v>Modern Montessori Pre-School</v>
          </cell>
          <cell r="B235" t="str">
            <v>IND. IB</v>
          </cell>
        </row>
        <row r="236">
          <cell r="A236" t="str">
            <v>More House (Farnham)</v>
          </cell>
          <cell r="B236" t="str">
            <v>IND. OB</v>
          </cell>
        </row>
        <row r="237">
          <cell r="A237" t="str">
            <v>Moss Hall Infants</v>
          </cell>
          <cell r="B237" t="str">
            <v>BARNET</v>
          </cell>
        </row>
        <row r="238">
          <cell r="A238" t="str">
            <v>Moss Hall Juniors</v>
          </cell>
          <cell r="B238" t="str">
            <v>BARNET</v>
          </cell>
        </row>
        <row r="239">
          <cell r="A239" t="str">
            <v>Mount Grace</v>
          </cell>
          <cell r="B239" t="str">
            <v>HERTS acad</v>
          </cell>
        </row>
        <row r="240">
          <cell r="A240" t="str">
            <v>Mulberry Bush School</v>
          </cell>
          <cell r="B240" t="str">
            <v>NON-MAIN SS OB</v>
          </cell>
        </row>
        <row r="241">
          <cell r="A241" t="str">
            <v>Muntham House</v>
          </cell>
          <cell r="B241" t="str">
            <v>NON-MAIN SS OB</v>
          </cell>
        </row>
        <row r="242">
          <cell r="A242" t="str">
            <v>Muswell Hill Primary</v>
          </cell>
          <cell r="B242" t="str">
            <v>HARINGEY maint</v>
          </cell>
        </row>
        <row r="243">
          <cell r="A243" t="str">
            <v>Nancy Reuben Primary</v>
          </cell>
          <cell r="B243" t="str">
            <v>IND. IB</v>
          </cell>
        </row>
        <row r="244">
          <cell r="A244" t="str">
            <v>New Woodlands</v>
          </cell>
          <cell r="B244" t="str">
            <v>LEWISHAM maint</v>
          </cell>
        </row>
        <row r="245">
          <cell r="A245" t="str">
            <v>Newman Catholic College</v>
          </cell>
          <cell r="B245" t="str">
            <v>BRENT maint</v>
          </cell>
        </row>
        <row r="246">
          <cell r="A246" t="str">
            <v>Newstead Children's Centre</v>
          </cell>
          <cell r="B246" t="str">
            <v>BARNET</v>
          </cell>
        </row>
        <row r="247">
          <cell r="A247" t="str">
            <v>Nightingale Day Nursery</v>
          </cell>
          <cell r="B247" t="str">
            <v>IND. IB</v>
          </cell>
        </row>
        <row r="248">
          <cell r="A248" t="str">
            <v>Noam Primary School</v>
          </cell>
          <cell r="B248" t="str">
            <v>IND. IB</v>
          </cell>
        </row>
        <row r="249">
          <cell r="A249" t="str">
            <v>North West London Ind. Jewish Day</v>
          </cell>
          <cell r="B249" t="str">
            <v>BRENT maint</v>
          </cell>
        </row>
        <row r="250">
          <cell r="A250" t="str">
            <v>Northgate School</v>
          </cell>
          <cell r="B250" t="str">
            <v>BARNET</v>
          </cell>
        </row>
        <row r="251">
          <cell r="A251" t="str">
            <v>Northway School</v>
          </cell>
          <cell r="B251" t="str">
            <v>BARNET</v>
          </cell>
        </row>
        <row r="252">
          <cell r="A252" t="str">
            <v>Norwood Nursery</v>
          </cell>
          <cell r="B252" t="str">
            <v>IND. IB</v>
          </cell>
        </row>
        <row r="253">
          <cell r="A253" t="str">
            <v>Nower Hill High</v>
          </cell>
          <cell r="B253" t="str">
            <v>HARROW acad</v>
          </cell>
        </row>
        <row r="254">
          <cell r="A254" t="str">
            <v>NT&amp;AS</v>
          </cell>
          <cell r="B254" t="str">
            <v>IND. OB</v>
          </cell>
        </row>
        <row r="255">
          <cell r="A255" t="str">
            <v>NW London Ind. Special School (TCES)</v>
          </cell>
          <cell r="B255" t="str">
            <v>IND.Special Scl OB</v>
          </cell>
        </row>
        <row r="256">
          <cell r="A256" t="str">
            <v>Oak Hill Campus</v>
          </cell>
          <cell r="B256" t="str">
            <v>BARNET</v>
          </cell>
        </row>
        <row r="257">
          <cell r="A257" t="str">
            <v>Oak Hill Montessori / Livingstone</v>
          </cell>
          <cell r="B257" t="str">
            <v>IND. IB</v>
          </cell>
        </row>
        <row r="258">
          <cell r="A258" t="str">
            <v>Oak Lodge</v>
          </cell>
          <cell r="B258" t="str">
            <v>WANDSWORTH maint</v>
          </cell>
        </row>
        <row r="259">
          <cell r="A259" t="str">
            <v>Oak Lodge School</v>
          </cell>
          <cell r="B259" t="str">
            <v>BARNET</v>
          </cell>
        </row>
        <row r="260">
          <cell r="A260" t="str">
            <v>Oak Tree</v>
          </cell>
          <cell r="B260" t="str">
            <v>ENFIELD maint</v>
          </cell>
        </row>
        <row r="261">
          <cell r="A261" t="str">
            <v>Oakleigh School</v>
          </cell>
          <cell r="B261" t="str">
            <v>BARNET</v>
          </cell>
        </row>
        <row r="262">
          <cell r="A262" t="str">
            <v>Oaktree</v>
          </cell>
          <cell r="B262" t="str">
            <v>ENFIELD maint</v>
          </cell>
        </row>
        <row r="263">
          <cell r="A263" t="str">
            <v>Oakwood School (Barford Care)</v>
          </cell>
          <cell r="B263" t="str">
            <v>IND.Special Scl OB</v>
          </cell>
        </row>
        <row r="264">
          <cell r="A264" t="str">
            <v>Old Barn Pre-School</v>
          </cell>
          <cell r="B264" t="str">
            <v>IND. IB</v>
          </cell>
        </row>
        <row r="265">
          <cell r="A265" t="str">
            <v>Old Priory School (The)</v>
          </cell>
          <cell r="B265" t="str">
            <v>IND. OB</v>
          </cell>
        </row>
        <row r="266">
          <cell r="A266" t="str">
            <v>Our Lady of Lourdes</v>
          </cell>
          <cell r="B266" t="str">
            <v>ENFIELD maint</v>
          </cell>
        </row>
        <row r="267">
          <cell r="A267" t="str">
            <v>Our Lady of Muswell RC Primary</v>
          </cell>
          <cell r="B267" t="str">
            <v>HARINGEY maint</v>
          </cell>
        </row>
        <row r="268">
          <cell r="A268" t="str">
            <v>Pace Centre</v>
          </cell>
          <cell r="B268" t="str">
            <v>IND.Special Scl OB</v>
          </cell>
        </row>
        <row r="269">
          <cell r="A269" t="str">
            <v>Palmers Green High School</v>
          </cell>
          <cell r="B269" t="str">
            <v>IND. OB</v>
          </cell>
        </row>
        <row r="270">
          <cell r="A270" t="str">
            <v>Parayhouse</v>
          </cell>
          <cell r="B270" t="str">
            <v>NON-MAIN SS OB</v>
          </cell>
        </row>
        <row r="271">
          <cell r="A271" t="str">
            <v>Pardes House Grammar</v>
          </cell>
          <cell r="B271" t="str">
            <v>IND. IB</v>
          </cell>
        </row>
        <row r="272">
          <cell r="A272" t="str">
            <v>Pardes House Primary</v>
          </cell>
          <cell r="B272" t="str">
            <v>BARNET</v>
          </cell>
        </row>
        <row r="273">
          <cell r="A273" t="str">
            <v>Parkfield Children's Centre</v>
          </cell>
          <cell r="B273" t="str">
            <v>BARNET</v>
          </cell>
        </row>
        <row r="274">
          <cell r="A274" t="str">
            <v>Parkwood Hall (wkly boarding)</v>
          </cell>
          <cell r="B274" t="str">
            <v>KEN&amp;CHELSEA maint</v>
          </cell>
        </row>
        <row r="275">
          <cell r="A275" t="str">
            <v>Pathfield Primary</v>
          </cell>
          <cell r="B275" t="str">
            <v>DEVON maint</v>
          </cell>
        </row>
        <row r="276">
          <cell r="A276" t="str">
            <v>Penn School</v>
          </cell>
          <cell r="B276" t="str">
            <v>NON-MAIN SS OB</v>
          </cell>
        </row>
        <row r="277">
          <cell r="A277" t="str">
            <v>Philpots Manor School</v>
          </cell>
          <cell r="B277" t="str">
            <v>IND.Special Scl OB</v>
          </cell>
        </row>
        <row r="278">
          <cell r="A278" t="str">
            <v>Phoenix School</v>
          </cell>
          <cell r="B278" t="str">
            <v>PETERBOROUGH maint</v>
          </cell>
        </row>
        <row r="279">
          <cell r="A279" t="str">
            <v>Pield Heath House (Middx)</v>
          </cell>
          <cell r="B279" t="str">
            <v>NON-MAIN SS OB</v>
          </cell>
        </row>
        <row r="280">
          <cell r="A280" t="str">
            <v>Pinewood School</v>
          </cell>
          <cell r="B280" t="str">
            <v>HERTS maint</v>
          </cell>
        </row>
        <row r="281">
          <cell r="A281" t="str">
            <v>Portal House School</v>
          </cell>
          <cell r="B281" t="str">
            <v>KENT maint</v>
          </cell>
        </row>
        <row r="282">
          <cell r="A282" t="str">
            <v>Portland Place</v>
          </cell>
          <cell r="B282" t="str">
            <v>IND. OB</v>
          </cell>
        </row>
        <row r="283">
          <cell r="A283" t="str">
            <v>Preston Manor</v>
          </cell>
          <cell r="B283" t="str">
            <v>BRENT acad</v>
          </cell>
        </row>
        <row r="284">
          <cell r="A284" t="str">
            <v>Prior's Court School</v>
          </cell>
          <cell r="B284" t="str">
            <v>IND. OB</v>
          </cell>
        </row>
        <row r="285">
          <cell r="A285" t="str">
            <v>Purbeck View School</v>
          </cell>
          <cell r="B285" t="str">
            <v>IND.Special Scl OB</v>
          </cell>
        </row>
        <row r="286">
          <cell r="A286" t="str">
            <v>Puss in Boots Nursery (Southgate)</v>
          </cell>
          <cell r="B286" t="str">
            <v>IND. OB</v>
          </cell>
        </row>
        <row r="287">
          <cell r="A287" t="str">
            <v>QE Girls</v>
          </cell>
          <cell r="B287" t="str">
            <v>BARNET</v>
          </cell>
        </row>
        <row r="288">
          <cell r="A288" t="str">
            <v>Queens Park Community School</v>
          </cell>
          <cell r="B288" t="str">
            <v>BRENT acad</v>
          </cell>
        </row>
        <row r="289">
          <cell r="A289" t="str">
            <v>Queenswell Infant (SEN contingency funding)</v>
          </cell>
          <cell r="B289" t="str">
            <v>BARNET</v>
          </cell>
        </row>
        <row r="290">
          <cell r="A290" t="str">
            <v>Radlett Lodge (Day)</v>
          </cell>
          <cell r="B290" t="str">
            <v>IND.Special Scl OB</v>
          </cell>
        </row>
        <row r="291">
          <cell r="A291" t="str">
            <v>Radlett Lodge (Residential)</v>
          </cell>
          <cell r="B291" t="str">
            <v>IND.Special Scl OB</v>
          </cell>
        </row>
        <row r="292">
          <cell r="A292" t="str">
            <v>Red Balloon Learner Centre, Harrow</v>
          </cell>
          <cell r="B292" t="str">
            <v>IND. OB</v>
          </cell>
        </row>
        <row r="293">
          <cell r="A293" t="str">
            <v>Redbridge Tuition Service (PRU)</v>
          </cell>
          <cell r="B293" t="str">
            <v>REDBRIDGE maint</v>
          </cell>
        </row>
        <row r="294">
          <cell r="A294" t="str">
            <v>Rhodes Avenue Primary School</v>
          </cell>
          <cell r="B294" t="str">
            <v>HARINGEY maint</v>
          </cell>
        </row>
        <row r="295">
          <cell r="A295" t="str">
            <v>Rhodes Farm School</v>
          </cell>
          <cell r="B295" t="str">
            <v>IND. IB</v>
          </cell>
        </row>
        <row r="296">
          <cell r="A296" t="str">
            <v>Richard Cloudesley</v>
          </cell>
          <cell r="B296" t="str">
            <v>ISLINGTON maint</v>
          </cell>
        </row>
        <row r="297">
          <cell r="A297" t="str">
            <v>Robinsfield Infant School</v>
          </cell>
          <cell r="B297" t="str">
            <v>WESTMINSTER maint</v>
          </cell>
        </row>
        <row r="298">
          <cell r="A298" t="str">
            <v>Rosary RC Primary</v>
          </cell>
          <cell r="B298" t="str">
            <v>CAMDEN maint</v>
          </cell>
        </row>
        <row r="299">
          <cell r="A299" t="str">
            <v>Rosh Pinah School</v>
          </cell>
          <cell r="B299" t="str">
            <v>BARNET</v>
          </cell>
        </row>
        <row r="300">
          <cell r="A300" t="str">
            <v>Rushkin Mill</v>
          </cell>
          <cell r="B300" t="str">
            <v>IND. OB</v>
          </cell>
        </row>
        <row r="301">
          <cell r="A301" t="str">
            <v>Ryl Sch, Deaf Child, Westgate College</v>
          </cell>
          <cell r="B301" t="str">
            <v>NON-MAIN SS OB</v>
          </cell>
        </row>
        <row r="302">
          <cell r="A302" t="str">
            <v>Salcombe Preparatory School</v>
          </cell>
          <cell r="B302" t="str">
            <v>IND. IB</v>
          </cell>
        </row>
        <row r="303">
          <cell r="A303" t="str">
            <v>Salcombe Preparotory</v>
          </cell>
          <cell r="B303" t="str">
            <v>IND. IB</v>
          </cell>
        </row>
        <row r="304">
          <cell r="A304" t="str">
            <v>Salcombe Preparotory School</v>
          </cell>
          <cell r="B304" t="str">
            <v>IND. OB</v>
          </cell>
        </row>
        <row r="305">
          <cell r="A305" t="str">
            <v>Salvatorian RC College</v>
          </cell>
          <cell r="B305" t="str">
            <v>HARROW acad</v>
          </cell>
        </row>
        <row r="306">
          <cell r="A306" t="str">
            <v>Sandringham School</v>
          </cell>
          <cell r="B306" t="str">
            <v>HERTS acad</v>
          </cell>
        </row>
        <row r="307">
          <cell r="A307" t="str">
            <v>Sandwich Technology School</v>
          </cell>
          <cell r="B307" t="str">
            <v>KENT acad</v>
          </cell>
        </row>
        <row r="308">
          <cell r="A308" t="str">
            <v>Shaftesbury High School</v>
          </cell>
          <cell r="B308" t="str">
            <v>HARROW maint</v>
          </cell>
        </row>
        <row r="309">
          <cell r="A309" t="str">
            <v>Side by Side Kids School</v>
          </cell>
          <cell r="B309" t="str">
            <v>IND. OB</v>
          </cell>
        </row>
        <row r="310">
          <cell r="A310" t="str">
            <v>Southgate School</v>
          </cell>
          <cell r="B310" t="str">
            <v>ENFIELD maint</v>
          </cell>
        </row>
        <row r="311">
          <cell r="A311" t="str">
            <v>Southover Partnership School</v>
          </cell>
          <cell r="B311" t="str">
            <v>IND.Special Scl IB</v>
          </cell>
        </row>
        <row r="312">
          <cell r="A312" t="str">
            <v>Speech, Language and Hearing Centre</v>
          </cell>
          <cell r="B312" t="str">
            <v>IND. OB</v>
          </cell>
        </row>
        <row r="313">
          <cell r="A313" t="str">
            <v>Spring Hill School</v>
          </cell>
          <cell r="B313" t="str">
            <v>NON-MAIN SS OB</v>
          </cell>
        </row>
        <row r="314">
          <cell r="A314" t="str">
            <v>St Andrew's Southgate Primary (CE)</v>
          </cell>
          <cell r="B314" t="str">
            <v>ENFIELD maint</v>
          </cell>
        </row>
        <row r="315">
          <cell r="A315" t="str">
            <v>St Christopher School</v>
          </cell>
          <cell r="B315" t="str">
            <v>IND. OB</v>
          </cell>
        </row>
        <row r="316">
          <cell r="A316" t="str">
            <v>St Columbas College</v>
          </cell>
          <cell r="B316" t="str">
            <v>IND. OB</v>
          </cell>
        </row>
        <row r="317">
          <cell r="A317" t="str">
            <v>St David's College</v>
          </cell>
          <cell r="B317" t="str">
            <v>Welsh estab.</v>
          </cell>
        </row>
        <row r="318">
          <cell r="A318" t="str">
            <v>St Elizabeth's Centre</v>
          </cell>
          <cell r="B318" t="str">
            <v>NON-MAIN SS OB</v>
          </cell>
        </row>
        <row r="319">
          <cell r="A319" t="str">
            <v>St Eugene de Mazenod RC Primary</v>
          </cell>
          <cell r="B319" t="str">
            <v>CAMDEN maint</v>
          </cell>
        </row>
        <row r="320">
          <cell r="A320" t="str">
            <v>St Gilda's Catholic Junior</v>
          </cell>
          <cell r="B320" t="str">
            <v>HARINGEY maint</v>
          </cell>
        </row>
        <row r="321">
          <cell r="A321" t="str">
            <v>St Gregory Catholic Science College</v>
          </cell>
          <cell r="B321" t="str">
            <v>BRENT maint</v>
          </cell>
        </row>
        <row r="322">
          <cell r="A322" t="str">
            <v>St Ignatius  College</v>
          </cell>
          <cell r="B322" t="str">
            <v>ENFIELD maint</v>
          </cell>
        </row>
        <row r="323">
          <cell r="A323" t="str">
            <v>St John's N20</v>
          </cell>
          <cell r="B323" t="str">
            <v>BARNET</v>
          </cell>
        </row>
        <row r="324">
          <cell r="A324" t="str">
            <v>St John's School, Whetstone</v>
          </cell>
          <cell r="B324" t="str">
            <v>IND. IB</v>
          </cell>
        </row>
        <row r="325">
          <cell r="A325" t="str">
            <v>St Joseph's RC Primary School</v>
          </cell>
          <cell r="B325" t="str">
            <v>BRENT maint</v>
          </cell>
        </row>
        <row r="326">
          <cell r="A326" t="str">
            <v>St Lukes School</v>
          </cell>
          <cell r="B326" t="str">
            <v>HERTS maint</v>
          </cell>
        </row>
        <row r="327">
          <cell r="A327" t="str">
            <v>St Martha's School</v>
          </cell>
          <cell r="B327" t="str">
            <v>IND. IB</v>
          </cell>
        </row>
        <row r="328">
          <cell r="A328" t="str">
            <v>St Martin's School</v>
          </cell>
          <cell r="B328" t="str">
            <v>IND. IB</v>
          </cell>
        </row>
        <row r="329">
          <cell r="A329" t="str">
            <v>St Mary's High School</v>
          </cell>
          <cell r="B329" t="str">
            <v>BARNET</v>
          </cell>
        </row>
        <row r="330">
          <cell r="A330" t="str">
            <v>St Mary's Wrestwood Children's Trust</v>
          </cell>
          <cell r="B330" t="str">
            <v>NON-MAIN SS OB</v>
          </cell>
        </row>
        <row r="331">
          <cell r="A331" t="str">
            <v>St Michael's CofE Primary</v>
          </cell>
          <cell r="B331" t="str">
            <v>HARINGEY acad</v>
          </cell>
        </row>
        <row r="332">
          <cell r="A332" t="str">
            <v>St Nicholas School</v>
          </cell>
          <cell r="B332" t="str">
            <v>SOUTHEND maint</v>
          </cell>
        </row>
        <row r="333">
          <cell r="A333" t="str">
            <v>St Peter In chains Infant School</v>
          </cell>
          <cell r="B333" t="str">
            <v>HARINGEY maint</v>
          </cell>
        </row>
        <row r="334">
          <cell r="A334" t="str">
            <v>St Swithin Wells School</v>
          </cell>
          <cell r="B334" t="str">
            <v>HARROW maint</v>
          </cell>
        </row>
        <row r="335">
          <cell r="A335" t="str">
            <v>St. George's CofE Foundation School</v>
          </cell>
          <cell r="B335" t="str">
            <v>KENT acad</v>
          </cell>
        </row>
        <row r="336">
          <cell r="A336" t="str">
            <v>St. Luke's</v>
          </cell>
          <cell r="B336" t="str">
            <v>HERTS maint</v>
          </cell>
        </row>
        <row r="337">
          <cell r="A337" t="str">
            <v>St. Martin's School (Mill Hill)</v>
          </cell>
          <cell r="B337" t="str">
            <v>IND. IB</v>
          </cell>
        </row>
        <row r="338">
          <cell r="A338" t="str">
            <v>St. Mary's (NW3)</v>
          </cell>
          <cell r="B338" t="str">
            <v>IND. IB</v>
          </cell>
        </row>
        <row r="339">
          <cell r="A339" t="str">
            <v>St. Robert Southwell RC Primary</v>
          </cell>
          <cell r="B339" t="str">
            <v>BRENT maint</v>
          </cell>
        </row>
        <row r="340">
          <cell r="A340" t="str">
            <v>Stanbridge Earls School</v>
          </cell>
          <cell r="B340" t="str">
            <v>IND. OB</v>
          </cell>
        </row>
        <row r="341">
          <cell r="A341" t="str">
            <v>Step by Step Montessori</v>
          </cell>
          <cell r="B341" t="str">
            <v>IND. IB</v>
          </cell>
        </row>
        <row r="342">
          <cell r="A342" t="str">
            <v>Stormont House</v>
          </cell>
          <cell r="B342" t="str">
            <v>HACKNEY maint</v>
          </cell>
        </row>
        <row r="343">
          <cell r="A343" t="str">
            <v>Stormont School</v>
          </cell>
          <cell r="B343" t="str">
            <v>IND. OB</v>
          </cell>
        </row>
        <row r="344">
          <cell r="A344" t="str">
            <v>Streetfield Middle School</v>
          </cell>
          <cell r="B344" t="str">
            <v>CEN.BEDFORDSHIRE maint</v>
          </cell>
        </row>
        <row r="345">
          <cell r="A345" t="str">
            <v>Subscription to NASS x 2</v>
          </cell>
          <cell r="B345" t="str">
            <v>Subscription</v>
          </cell>
        </row>
        <row r="346">
          <cell r="A346" t="str">
            <v>Summerside Primary School</v>
          </cell>
          <cell r="B346" t="str">
            <v>BARNET</v>
          </cell>
        </row>
        <row r="347">
          <cell r="A347" t="str">
            <v>Sunfield School, Worcestershire</v>
          </cell>
          <cell r="B347" t="str">
            <v>IND. OB</v>
          </cell>
        </row>
        <row r="348">
          <cell r="A348" t="str">
            <v>Swalcliffe Park School</v>
          </cell>
          <cell r="B348" t="str">
            <v>NON-MAIN SS OB</v>
          </cell>
        </row>
        <row r="349">
          <cell r="A349" t="str">
            <v>Swiss Cottage</v>
          </cell>
          <cell r="B349" t="str">
            <v>CAMDEN maint</v>
          </cell>
        </row>
        <row r="350">
          <cell r="A350" t="str">
            <v>Sybil Elgar</v>
          </cell>
          <cell r="B350" t="str">
            <v>IND.Special Scl OB</v>
          </cell>
        </row>
        <row r="351">
          <cell r="A351" t="str">
            <v>Tadley Horizon</v>
          </cell>
          <cell r="B351" t="str">
            <v>IND.Special Scl OB</v>
          </cell>
        </row>
        <row r="352">
          <cell r="A352" t="str">
            <v>Talmud Torah Tiferes</v>
          </cell>
          <cell r="B352" t="str">
            <v>IND. IB</v>
          </cell>
        </row>
        <row r="353">
          <cell r="A353" t="str">
            <v>Talmud Torah Tiferes Schlomo</v>
          </cell>
          <cell r="B353" t="str">
            <v>IND. IB</v>
          </cell>
        </row>
        <row r="354">
          <cell r="A354" t="str">
            <v>TCES (East London)</v>
          </cell>
          <cell r="B354" t="str">
            <v>IND.Special Scl OB</v>
          </cell>
        </row>
        <row r="355">
          <cell r="A355" t="str">
            <v>TCES (NW London)</v>
          </cell>
          <cell r="B355" t="str">
            <v>IND.Special Scl OB</v>
          </cell>
        </row>
        <row r="356">
          <cell r="A356" t="str">
            <v>Tendering Technology College</v>
          </cell>
          <cell r="B356" t="str">
            <v>ESSEX acad</v>
          </cell>
        </row>
        <row r="357">
          <cell r="A357" t="str">
            <v>Tetherdown Primary</v>
          </cell>
          <cell r="B357" t="str">
            <v>HARINGEY maint</v>
          </cell>
        </row>
        <row r="358">
          <cell r="A358" t="str">
            <v>The Bridge School</v>
          </cell>
          <cell r="B358" t="str">
            <v>ISLINGTON maint</v>
          </cell>
        </row>
        <row r="359">
          <cell r="A359" t="str">
            <v>The Broom School (previously Moselle)</v>
          </cell>
          <cell r="B359" t="str">
            <v>HARINGEY maint</v>
          </cell>
        </row>
        <row r="360">
          <cell r="A360" t="str">
            <v>The Camden School for Girls</v>
          </cell>
          <cell r="B360" t="str">
            <v>CAMDEN maint</v>
          </cell>
        </row>
        <row r="361">
          <cell r="A361" t="str">
            <v>The Cornwallis Academy</v>
          </cell>
          <cell r="B361" t="str">
            <v>KENT maint</v>
          </cell>
        </row>
        <row r="362">
          <cell r="A362" t="str">
            <v>The Forum School</v>
          </cell>
          <cell r="B362" t="str">
            <v>IND.Special Scl OB</v>
          </cell>
        </row>
        <row r="363">
          <cell r="A363" t="str">
            <v>The Holmewood School</v>
          </cell>
          <cell r="B363" t="str">
            <v>IND.Special Scl IB</v>
          </cell>
        </row>
        <row r="364">
          <cell r="A364" t="str">
            <v>The Hyde Children's Centre</v>
          </cell>
          <cell r="B364" t="str">
            <v>BARNET</v>
          </cell>
        </row>
        <row r="365">
          <cell r="A365" t="str">
            <v>The Mount School (Mill Hill)</v>
          </cell>
          <cell r="B365" t="str">
            <v>IND. IB</v>
          </cell>
        </row>
        <row r="366">
          <cell r="A366" t="str">
            <v>The North London International School</v>
          </cell>
          <cell r="B366" t="str">
            <v>IND. IB</v>
          </cell>
        </row>
        <row r="367">
          <cell r="A367" t="str">
            <v>The Old School, Folkestone</v>
          </cell>
          <cell r="B367" t="str">
            <v>IND.Special Scl OB</v>
          </cell>
        </row>
        <row r="368">
          <cell r="A368" t="str">
            <v>The Ravenscroft School</v>
          </cell>
          <cell r="B368" t="str">
            <v>BARNET</v>
          </cell>
        </row>
        <row r="369">
          <cell r="A369" t="str">
            <v>The Ryes College</v>
          </cell>
          <cell r="B369" t="str">
            <v>IND.Special Scl OB</v>
          </cell>
        </row>
        <row r="370">
          <cell r="A370" t="str">
            <v>The Serendipity Centre</v>
          </cell>
          <cell r="B370" t="str">
            <v>IND.Special Scl OB</v>
          </cell>
        </row>
        <row r="371">
          <cell r="A371" t="str">
            <v>The Tavistock Children's Day Unit, - Block Contract £229,772</v>
          </cell>
          <cell r="B371">
            <v>0</v>
          </cell>
        </row>
        <row r="372">
          <cell r="A372" t="str">
            <v>The Tavistock Children's Day Unit, Gloucester Hse</v>
          </cell>
          <cell r="B372" t="str">
            <v>IND.Special Scl OB</v>
          </cell>
        </row>
        <row r="373">
          <cell r="A373" t="str">
            <v>The Village</v>
          </cell>
          <cell r="B373" t="str">
            <v>BRENT maint</v>
          </cell>
        </row>
        <row r="374">
          <cell r="A374" t="str">
            <v>The Willow Primary</v>
          </cell>
          <cell r="B374" t="str">
            <v>HARINGEY maint</v>
          </cell>
        </row>
        <row r="375">
          <cell r="A375" t="str">
            <v>The Wing Centre, Bournemouth</v>
          </cell>
          <cell r="B375" t="str">
            <v>Special College</v>
          </cell>
        </row>
        <row r="376">
          <cell r="A376" t="str">
            <v>3 Dimensions School</v>
          </cell>
          <cell r="B376" t="str">
            <v>IND.Special Scl OB</v>
          </cell>
        </row>
        <row r="377">
          <cell r="A377" t="str">
            <v>Torah Vodaas School</v>
          </cell>
          <cell r="B377" t="str">
            <v>IND. IB</v>
          </cell>
        </row>
        <row r="378">
          <cell r="A378" t="str">
            <v>Torriano Primary (Language Unit)</v>
          </cell>
          <cell r="B378" t="str">
            <v>CAMDEN maint</v>
          </cell>
        </row>
        <row r="379">
          <cell r="A379" t="str">
            <v>Totteridge Academy</v>
          </cell>
          <cell r="B379" t="str">
            <v>BARNET</v>
          </cell>
        </row>
        <row r="380">
          <cell r="A380" t="str">
            <v>TreeHouse (Primary)</v>
          </cell>
          <cell r="B380" t="str">
            <v>NON-MAIN SS OB</v>
          </cell>
        </row>
        <row r="381">
          <cell r="A381" t="str">
            <v>TreeHouse (Secondary)</v>
          </cell>
          <cell r="B381" t="str">
            <v>NON-MAIN SS OB</v>
          </cell>
        </row>
        <row r="382">
          <cell r="A382" t="str">
            <v>Treloar School</v>
          </cell>
          <cell r="B382" t="str">
            <v>NON-MAIN SS OB</v>
          </cell>
        </row>
        <row r="383">
          <cell r="A383" t="str">
            <v>Trinity CofE High School</v>
          </cell>
          <cell r="B383" t="str">
            <v>MANCHESTER acad</v>
          </cell>
        </row>
        <row r="384">
          <cell r="A384" t="str">
            <v>TUFFKID</v>
          </cell>
          <cell r="B384" t="str">
            <v>IND. IB</v>
          </cell>
        </row>
        <row r="385">
          <cell r="A385" t="str">
            <v>Tuffnell Park Primary</v>
          </cell>
          <cell r="B385" t="str">
            <v>ISLINGTON maint</v>
          </cell>
        </row>
        <row r="386">
          <cell r="A386" t="str">
            <v>Tumblewood</v>
          </cell>
          <cell r="B386" t="str">
            <v>IND.Special Scl OB</v>
          </cell>
        </row>
        <row r="387">
          <cell r="A387" t="str">
            <v>Turnstone Shouse</v>
          </cell>
          <cell r="B387" t="str">
            <v>IND. OB</v>
          </cell>
        </row>
        <row r="388">
          <cell r="A388" t="str">
            <v>Underhill Children's Centre</v>
          </cell>
          <cell r="B388" t="str">
            <v>BARNET</v>
          </cell>
        </row>
        <row r="389">
          <cell r="A389" t="str">
            <v>Underhill Jnr/Specialist Team</v>
          </cell>
          <cell r="B389" t="str">
            <v>BARNET</v>
          </cell>
        </row>
        <row r="390">
          <cell r="A390" t="str">
            <v>Underley Garden School</v>
          </cell>
          <cell r="B390" t="str">
            <v>IND.Special Scl OB</v>
          </cell>
        </row>
        <row r="391">
          <cell r="A391" t="str">
            <v>Valley Pre-School</v>
          </cell>
          <cell r="B391" t="str">
            <v>IND. IB</v>
          </cell>
        </row>
        <row r="392">
          <cell r="A392" t="str">
            <v>WAC performing ARTs &amp; Music College</v>
          </cell>
          <cell r="B392" t="str">
            <v>BARNET</v>
          </cell>
        </row>
        <row r="393">
          <cell r="A393" t="str">
            <v>Watling View</v>
          </cell>
          <cell r="B393" t="str">
            <v>HERTS maint</v>
          </cell>
        </row>
        <row r="394">
          <cell r="A394" t="str">
            <v>Waverely</v>
          </cell>
          <cell r="B394" t="str">
            <v>ENFIELD maint</v>
          </cell>
        </row>
        <row r="395">
          <cell r="A395" t="str">
            <v>Wellgrove School</v>
          </cell>
          <cell r="B395" t="str">
            <v>IND. IB</v>
          </cell>
        </row>
        <row r="396">
          <cell r="A396" t="str">
            <v>West Lea</v>
          </cell>
          <cell r="B396" t="str">
            <v>ENFIELD maint</v>
          </cell>
        </row>
        <row r="397">
          <cell r="A397" t="str">
            <v>White Spire</v>
          </cell>
          <cell r="B397" t="str">
            <v>MILTONKEYNES maint</v>
          </cell>
        </row>
        <row r="398">
          <cell r="A398" t="str">
            <v>Whitefield</v>
          </cell>
          <cell r="B398" t="str">
            <v>WALTHAMFOREST acad</v>
          </cell>
        </row>
        <row r="399">
          <cell r="A399" t="str">
            <v>William C. Harvey</v>
          </cell>
          <cell r="B399" t="str">
            <v>HARINGEY maint</v>
          </cell>
        </row>
        <row r="400">
          <cell r="A400" t="str">
            <v>Windermere Primary</v>
          </cell>
          <cell r="B400" t="str">
            <v>HERTS maint</v>
          </cell>
        </row>
        <row r="401">
          <cell r="A401" t="str">
            <v>Wingfield Children's Centre</v>
          </cell>
          <cell r="B401" t="str">
            <v>BARNET</v>
          </cell>
        </row>
        <row r="402">
          <cell r="A402" t="str">
            <v>Wisdom Primary &amp; Secondary School</v>
          </cell>
          <cell r="B402" t="str">
            <v>IND. OB</v>
          </cell>
        </row>
        <row r="403">
          <cell r="A403" t="str">
            <v>Wolfson Hillel Primary</v>
          </cell>
          <cell r="B403" t="str">
            <v>ENFIELD maint</v>
          </cell>
        </row>
        <row r="404">
          <cell r="A404" t="str">
            <v>Woodcroft School</v>
          </cell>
          <cell r="B404" t="str">
            <v>IND.Special Scl OB</v>
          </cell>
        </row>
        <row r="405">
          <cell r="A405" t="str">
            <v>Woodfield School</v>
          </cell>
          <cell r="B405" t="str">
            <v>BRENT acad</v>
          </cell>
        </row>
        <row r="406">
          <cell r="A406" t="str">
            <v>Woodridge School</v>
          </cell>
          <cell r="B406" t="str">
            <v>BARNET</v>
          </cell>
        </row>
        <row r="407">
          <cell r="A407" t="str">
            <v>Woodside High School</v>
          </cell>
          <cell r="B407" t="str">
            <v>HARINGEY acad</v>
          </cell>
        </row>
        <row r="408">
          <cell r="A408" t="str">
            <v>Wren Academy</v>
          </cell>
          <cell r="B408" t="str">
            <v>IND. IB</v>
          </cell>
        </row>
        <row r="409">
          <cell r="A409" t="str">
            <v>Wren Academy</v>
          </cell>
          <cell r="B409" t="str">
            <v>INDEPENDENT</v>
          </cell>
        </row>
        <row r="410">
          <cell r="A410" t="str">
            <v>WrireTrak</v>
          </cell>
          <cell r="B410" t="str">
            <v>IND. OB</v>
          </cell>
        </row>
        <row r="411">
          <cell r="A411" t="str">
            <v>Yaveneh College</v>
          </cell>
          <cell r="B411" t="str">
            <v>HERTS acad</v>
          </cell>
        </row>
      </sheetData>
      <sheetData sheetId="16"/>
      <sheetData sheetId="17"/>
      <sheetData sheetId="18"/>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xclus 2013-14"/>
      <sheetName val="Sheet1"/>
    </sheetNames>
    <sheetDataSet>
      <sheetData sheetId="0" refreshError="1"/>
      <sheetData sheetId="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6Students"/>
      <sheetName val="Oct14Census"/>
      <sheetName val="EOY1314"/>
      <sheetName val="NewISB"/>
      <sheetName val="NotSEN"/>
      <sheetName val="Statementsrevised"/>
      <sheetName val="HNList"/>
      <sheetName val="Statements"/>
      <sheetName val="HNtop-ups"/>
      <sheetName val="HNTopUps"/>
      <sheetName val="HNPlaces"/>
      <sheetName val="UIFSM"/>
      <sheetName val="DfERecoupNov14"/>
      <sheetName val="NEWS"/>
      <sheetName val="Home"/>
      <sheetName val="SchoolReport"/>
      <sheetName val="Post16"/>
      <sheetName val="Post16 Original"/>
      <sheetName val="P16FinYear"/>
      <sheetName val="EarlyYears"/>
      <sheetName val="MFG"/>
      <sheetName val="Pupils"/>
      <sheetName val="HNLinesDec"/>
      <sheetName val="StmtTopUps"/>
      <sheetName val="OtherTopups"/>
      <sheetName val="StmtTopUpsOrig"/>
      <sheetName val="HighNeeds"/>
      <sheetName val="HighNeeds Orig"/>
      <sheetName val="Infant FSM"/>
      <sheetName val="NotionalSEN"/>
      <sheetName val="Payments"/>
      <sheetName val="EarlyYearstrans"/>
      <sheetName val="EYFlexDep"/>
      <sheetName val="Early Years Data"/>
      <sheetName val="AutoDEC"/>
      <sheetName val="Instalments"/>
      <sheetName val="Comparisons"/>
      <sheetName val="AllSchools"/>
      <sheetName val="BarnetReport"/>
      <sheetName val="Opt B C D Apr-Jul 2014-15"/>
      <sheetName val="NNDR 13-14"/>
      <sheetName val="Medical"/>
      <sheetName val="Osidge"/>
      <sheetName val="DFC @ 12.06.14"/>
      <sheetName val="NNDR @ 12.06.14"/>
      <sheetName val="Post-16 Allocation 2014-15"/>
      <sheetName val="Barnet PPLAC"/>
      <sheetName val="AllHNTopups"/>
      <sheetName val="ADDPayments"/>
      <sheetName val="STMT13-14"/>
      <sheetName val="HNLines"/>
      <sheetName val="Final DFC"/>
      <sheetName val="InYearChanges"/>
      <sheetName val="ADDGRANT adj 28.10.14"/>
      <sheetName val="EY AUTA cross check"/>
      <sheetName val="DecHNadj"/>
      <sheetName val="DecHN"/>
      <sheetName val="Sheet9"/>
      <sheetName val="TRANS"/>
      <sheetName val="Rates"/>
      <sheetName val="Schools"/>
      <sheetName val="Autopayments"/>
      <sheetName val="Data"/>
      <sheetName val="CostCentres"/>
      <sheetName val="Colour Key, Tab Status &amp; Errors"/>
      <sheetName val="TRANSPivotadhoc"/>
      <sheetName val="RunSummary"/>
      <sheetName val="BUDMON"/>
      <sheetName val="Month4"/>
      <sheetName val="Month3"/>
      <sheetName val="SchACCMonthly"/>
      <sheetName val="SchAccRun"/>
      <sheetName val="Procedure"/>
      <sheetName val="Original BarnetReport "/>
      <sheetName val="Expansions"/>
      <sheetName val="EY SUMAADJ"/>
      <sheetName val="OtherTopups Original"/>
      <sheetName val="SchAccJul"/>
      <sheetName val="OptBCDbyCC"/>
      <sheetName val="OptionsBCD"/>
      <sheetName val="ChangeLog"/>
      <sheetName val="Journals"/>
      <sheetName val="MHCHS"/>
      <sheetName val="AutoSEP"/>
      <sheetName val="EASEN"/>
      <sheetName val="EYAutBal"/>
      <sheetName val="Medical2"/>
      <sheetName val="PPLAC"/>
      <sheetName val="AcadNNDRDec"/>
      <sheetName val="SALSAF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
          <cell r="D9" t="str">
            <v>BARNET SCHOOL FUNDING - APR 2014 - MAR 2015 - Revised December 2014</v>
          </cell>
        </row>
        <row r="11">
          <cell r="H11">
            <v>41991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5">
          <cell r="A15">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oolPupils"/>
      <sheetName val="5YearGrowth£"/>
      <sheetName val="Pupils-6yrs"/>
      <sheetName val="NRA&amp;Free"/>
      <sheetName val="GrowthFund1617"/>
      <sheetName val="GrowthFund1718"/>
      <sheetName val="GrowthFund1819"/>
      <sheetName val="GrowthFund1920"/>
      <sheetName val="GrowthFund2021"/>
      <sheetName val="Val's New School List"/>
      <sheetName val="All schools 2014-2018"/>
      <sheetName val="OCT14Census"/>
      <sheetName val="May15Census"/>
      <sheetName val="May Census incl academies"/>
      <sheetName val="Schools"/>
      <sheetName val="ChooseSchool"/>
      <sheetName val="Growth"/>
      <sheetName val="NewData"/>
      <sheetName val="SpecPruNur"/>
    </sheetNames>
    <sheetDataSet>
      <sheetData sheetId="0" refreshError="1">
        <row r="13">
          <cell r="E13">
            <v>3025405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or"/>
      <sheetName val="Numbers"/>
      <sheetName val="Rates"/>
    </sheetNames>
    <sheetDataSet>
      <sheetData sheetId="0" refreshError="1"/>
      <sheetData sheetId="1" refreshError="1"/>
      <sheetData sheetId="2" refreshError="1">
        <row r="4">
          <cell r="A4" t="str">
            <v>Nursery</v>
          </cell>
        </row>
        <row r="5">
          <cell r="A5" t="str">
            <v>Primary</v>
          </cell>
        </row>
        <row r="6">
          <cell r="A6" t="str">
            <v>Secondary</v>
          </cell>
        </row>
        <row r="7">
          <cell r="A7" t="str">
            <v>Special</v>
          </cell>
        </row>
        <row r="8">
          <cell r="A8" t="str">
            <v>PRU</v>
          </cell>
        </row>
      </sheetData>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or"/>
      <sheetName val="Numbers"/>
      <sheetName val="Rates"/>
    </sheetNames>
    <sheetDataSet>
      <sheetData sheetId="0" refreshError="1"/>
      <sheetData sheetId="1" refreshError="1"/>
      <sheetData sheetId="2" refreshError="1">
        <row r="4">
          <cell r="A4" t="str">
            <v>Nursery</v>
          </cell>
        </row>
        <row r="5">
          <cell r="A5" t="str">
            <v>Primary</v>
          </cell>
        </row>
        <row r="6">
          <cell r="A6" t="str">
            <v>Secondary</v>
          </cell>
        </row>
        <row r="7">
          <cell r="A7" t="str">
            <v>Special</v>
          </cell>
        </row>
        <row r="8">
          <cell r="A8" t="str">
            <v>PRU</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De Delegation"/>
      <sheetName val="Summary Data"/>
      <sheetName val="Pro Forma"/>
      <sheetName val="Pro Forma Commentary"/>
      <sheetName val="Look Up"/>
      <sheetName val="Chart_Data"/>
      <sheetName val="References"/>
      <sheetName val="YearGroups prov"/>
    </sheetNames>
    <sheetDataSet>
      <sheetData sheetId="0"/>
      <sheetData sheetId="1"/>
      <sheetData sheetId="2"/>
      <sheetData sheetId="3"/>
      <sheetData sheetId="4"/>
      <sheetData sheetId="5"/>
      <sheetData sheetId="6"/>
      <sheetData sheetId="7">
        <row r="3">
          <cell r="A3">
            <v>3022000</v>
          </cell>
        </row>
        <row r="4">
          <cell r="A4">
            <v>3022002</v>
          </cell>
        </row>
        <row r="5">
          <cell r="A5">
            <v>3022003</v>
          </cell>
        </row>
        <row r="6">
          <cell r="A6">
            <v>3022007</v>
          </cell>
        </row>
        <row r="7">
          <cell r="A7">
            <v>3022008</v>
          </cell>
        </row>
        <row r="8">
          <cell r="A8">
            <v>3022009</v>
          </cell>
        </row>
        <row r="9">
          <cell r="A9">
            <v>3022010</v>
          </cell>
        </row>
        <row r="10">
          <cell r="A10">
            <v>3022011</v>
          </cell>
        </row>
        <row r="11">
          <cell r="A11">
            <v>3022014</v>
          </cell>
        </row>
        <row r="12">
          <cell r="A12">
            <v>3022015</v>
          </cell>
        </row>
        <row r="13">
          <cell r="A13">
            <v>3022016</v>
          </cell>
        </row>
        <row r="14">
          <cell r="A14">
            <v>3022017</v>
          </cell>
        </row>
        <row r="15">
          <cell r="A15">
            <v>3022018</v>
          </cell>
        </row>
        <row r="16">
          <cell r="A16">
            <v>3022019</v>
          </cell>
        </row>
        <row r="17">
          <cell r="A17">
            <v>3022021</v>
          </cell>
        </row>
        <row r="18">
          <cell r="A18">
            <v>3022022</v>
          </cell>
        </row>
        <row r="19">
          <cell r="A19">
            <v>3022023</v>
          </cell>
        </row>
        <row r="20">
          <cell r="A20">
            <v>3022024</v>
          </cell>
        </row>
        <row r="21">
          <cell r="A21">
            <v>3022025</v>
          </cell>
        </row>
        <row r="22">
          <cell r="A22">
            <v>3022026</v>
          </cell>
        </row>
        <row r="23">
          <cell r="A23">
            <v>3022027</v>
          </cell>
        </row>
        <row r="24">
          <cell r="A24">
            <v>3022028</v>
          </cell>
        </row>
        <row r="25">
          <cell r="A25">
            <v>3022029</v>
          </cell>
        </row>
        <row r="26">
          <cell r="A26">
            <v>3022030</v>
          </cell>
        </row>
        <row r="27">
          <cell r="A27">
            <v>3022031</v>
          </cell>
        </row>
        <row r="28">
          <cell r="A28">
            <v>3022032</v>
          </cell>
        </row>
        <row r="29">
          <cell r="A29">
            <v>3022036</v>
          </cell>
        </row>
        <row r="30">
          <cell r="A30">
            <v>3022037</v>
          </cell>
        </row>
        <row r="31">
          <cell r="A31">
            <v>3022042</v>
          </cell>
        </row>
        <row r="32">
          <cell r="A32">
            <v>3022043</v>
          </cell>
        </row>
        <row r="33">
          <cell r="A33">
            <v>3022044</v>
          </cell>
        </row>
        <row r="34">
          <cell r="A34">
            <v>3022045</v>
          </cell>
        </row>
        <row r="35">
          <cell r="A35">
            <v>3022052</v>
          </cell>
        </row>
        <row r="36">
          <cell r="A36">
            <v>3022054</v>
          </cell>
        </row>
        <row r="37">
          <cell r="A37">
            <v>3022055</v>
          </cell>
        </row>
        <row r="38">
          <cell r="A38">
            <v>3022056</v>
          </cell>
        </row>
        <row r="39">
          <cell r="A39">
            <v>3022057</v>
          </cell>
        </row>
        <row r="40">
          <cell r="A40">
            <v>3022060</v>
          </cell>
        </row>
        <row r="41">
          <cell r="A41">
            <v>3022067</v>
          </cell>
        </row>
        <row r="42">
          <cell r="A42">
            <v>3022070</v>
          </cell>
        </row>
        <row r="43">
          <cell r="A43">
            <v>3022071</v>
          </cell>
        </row>
        <row r="44">
          <cell r="A44">
            <v>3022072</v>
          </cell>
        </row>
        <row r="45">
          <cell r="A45">
            <v>3022073</v>
          </cell>
        </row>
        <row r="46">
          <cell r="A46">
            <v>3022074</v>
          </cell>
        </row>
        <row r="47">
          <cell r="A47">
            <v>3022076</v>
          </cell>
        </row>
        <row r="48">
          <cell r="A48">
            <v>3022077</v>
          </cell>
        </row>
        <row r="49">
          <cell r="A49">
            <v>3022078</v>
          </cell>
        </row>
        <row r="50">
          <cell r="A50">
            <v>3022079</v>
          </cell>
        </row>
        <row r="51">
          <cell r="A51">
            <v>3023300</v>
          </cell>
        </row>
        <row r="52">
          <cell r="A52">
            <v>3023302</v>
          </cell>
        </row>
        <row r="53">
          <cell r="A53">
            <v>3023304</v>
          </cell>
        </row>
        <row r="54">
          <cell r="A54">
            <v>3023305</v>
          </cell>
        </row>
        <row r="55">
          <cell r="A55">
            <v>3023307</v>
          </cell>
        </row>
        <row r="56">
          <cell r="A56">
            <v>3023309</v>
          </cell>
        </row>
        <row r="57">
          <cell r="A57">
            <v>3023311</v>
          </cell>
        </row>
        <row r="58">
          <cell r="A58">
            <v>3023312</v>
          </cell>
        </row>
        <row r="59">
          <cell r="A59">
            <v>3023313</v>
          </cell>
        </row>
        <row r="60">
          <cell r="A60">
            <v>3023314</v>
          </cell>
        </row>
        <row r="61">
          <cell r="A61">
            <v>3023315</v>
          </cell>
        </row>
        <row r="62">
          <cell r="A62">
            <v>3023316</v>
          </cell>
        </row>
        <row r="63">
          <cell r="A63">
            <v>3023317</v>
          </cell>
        </row>
        <row r="64">
          <cell r="A64">
            <v>3023500</v>
          </cell>
        </row>
        <row r="65">
          <cell r="A65">
            <v>3023501</v>
          </cell>
        </row>
        <row r="66">
          <cell r="A66">
            <v>3023502</v>
          </cell>
        </row>
        <row r="67">
          <cell r="A67">
            <v>3023504</v>
          </cell>
        </row>
        <row r="68">
          <cell r="A68">
            <v>3023506</v>
          </cell>
        </row>
        <row r="69">
          <cell r="A69">
            <v>3023507</v>
          </cell>
        </row>
        <row r="70">
          <cell r="A70">
            <v>3023508</v>
          </cell>
        </row>
        <row r="71">
          <cell r="A71">
            <v>3023509</v>
          </cell>
        </row>
        <row r="72">
          <cell r="A72">
            <v>3023510</v>
          </cell>
        </row>
        <row r="73">
          <cell r="A73">
            <v>3023511</v>
          </cell>
        </row>
        <row r="74">
          <cell r="A74">
            <v>3023512</v>
          </cell>
        </row>
        <row r="75">
          <cell r="A75">
            <v>3023513</v>
          </cell>
        </row>
        <row r="76">
          <cell r="A76">
            <v>3023514</v>
          </cell>
        </row>
        <row r="77">
          <cell r="A77">
            <v>3023515</v>
          </cell>
        </row>
        <row r="78">
          <cell r="A78">
            <v>3023516</v>
          </cell>
        </row>
        <row r="79">
          <cell r="A79">
            <v>3023518</v>
          </cell>
        </row>
        <row r="80">
          <cell r="A80">
            <v>3023519</v>
          </cell>
        </row>
        <row r="81">
          <cell r="A81">
            <v>3023520</v>
          </cell>
        </row>
        <row r="82">
          <cell r="A82">
            <v>3023521</v>
          </cell>
        </row>
        <row r="83">
          <cell r="A83">
            <v>3023522</v>
          </cell>
        </row>
        <row r="84">
          <cell r="A84">
            <v>3023523</v>
          </cell>
        </row>
        <row r="85">
          <cell r="A85">
            <v>3023524</v>
          </cell>
        </row>
        <row r="86">
          <cell r="A86">
            <v>3025200</v>
          </cell>
        </row>
        <row r="87">
          <cell r="A87">
            <v>3025201</v>
          </cell>
        </row>
        <row r="88">
          <cell r="A88">
            <v>3025948</v>
          </cell>
        </row>
        <row r="89">
          <cell r="A89">
            <v>3025949</v>
          </cell>
        </row>
        <row r="90">
          <cell r="A90">
            <v>3024003</v>
          </cell>
        </row>
        <row r="91">
          <cell r="A91">
            <v>3024009</v>
          </cell>
        </row>
        <row r="92">
          <cell r="A92">
            <v>3024012</v>
          </cell>
        </row>
        <row r="93">
          <cell r="A93">
            <v>3024208</v>
          </cell>
        </row>
        <row r="94">
          <cell r="A94">
            <v>3024210</v>
          </cell>
        </row>
        <row r="95">
          <cell r="A95">
            <v>3024211</v>
          </cell>
        </row>
        <row r="96">
          <cell r="A96">
            <v>3024212</v>
          </cell>
        </row>
        <row r="97">
          <cell r="A97">
            <v>3024215</v>
          </cell>
        </row>
        <row r="98">
          <cell r="A98">
            <v>3024752</v>
          </cell>
        </row>
        <row r="99">
          <cell r="A99">
            <v>3025400</v>
          </cell>
        </row>
        <row r="100">
          <cell r="A100">
            <v>3025401</v>
          </cell>
        </row>
        <row r="101">
          <cell r="A101">
            <v>3025402</v>
          </cell>
        </row>
        <row r="102">
          <cell r="A102">
            <v>3025403</v>
          </cell>
        </row>
        <row r="103">
          <cell r="A103">
            <v>3025404</v>
          </cell>
        </row>
        <row r="104">
          <cell r="A104">
            <v>3025405</v>
          </cell>
        </row>
        <row r="105">
          <cell r="A105">
            <v>3025406</v>
          </cell>
        </row>
        <row r="106">
          <cell r="A106">
            <v>3025407</v>
          </cell>
        </row>
        <row r="107">
          <cell r="A107">
            <v>3025408</v>
          </cell>
        </row>
        <row r="108">
          <cell r="A108">
            <v>3025409</v>
          </cell>
        </row>
        <row r="109">
          <cell r="A109">
            <v>3025427</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De Delegation"/>
      <sheetName val="Summary Data"/>
      <sheetName val="Pro Forma"/>
      <sheetName val="Pro Forma Commentary"/>
      <sheetName val="Look Up"/>
      <sheetName val="Chart_Data"/>
      <sheetName val="References"/>
      <sheetName val="YearGroups pr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URN</v>
          </cell>
        </row>
        <row r="3">
          <cell r="A3">
            <v>3022000</v>
          </cell>
        </row>
        <row r="4">
          <cell r="A4">
            <v>3022002</v>
          </cell>
        </row>
        <row r="5">
          <cell r="A5">
            <v>3022003</v>
          </cell>
        </row>
        <row r="6">
          <cell r="A6">
            <v>3022007</v>
          </cell>
        </row>
        <row r="7">
          <cell r="A7">
            <v>3022008</v>
          </cell>
        </row>
        <row r="8">
          <cell r="A8">
            <v>3022009</v>
          </cell>
        </row>
        <row r="9">
          <cell r="A9">
            <v>3022010</v>
          </cell>
        </row>
        <row r="10">
          <cell r="A10">
            <v>3022011</v>
          </cell>
        </row>
        <row r="11">
          <cell r="A11">
            <v>3022014</v>
          </cell>
        </row>
        <row r="12">
          <cell r="A12">
            <v>3022015</v>
          </cell>
        </row>
        <row r="13">
          <cell r="A13">
            <v>3022016</v>
          </cell>
        </row>
        <row r="14">
          <cell r="A14">
            <v>3022017</v>
          </cell>
        </row>
        <row r="15">
          <cell r="A15">
            <v>3022018</v>
          </cell>
        </row>
        <row r="16">
          <cell r="A16">
            <v>3022019</v>
          </cell>
        </row>
        <row r="17">
          <cell r="A17">
            <v>3022021</v>
          </cell>
        </row>
        <row r="18">
          <cell r="A18">
            <v>3022022</v>
          </cell>
        </row>
        <row r="19">
          <cell r="A19">
            <v>3022023</v>
          </cell>
        </row>
        <row r="20">
          <cell r="A20">
            <v>3022024</v>
          </cell>
        </row>
        <row r="21">
          <cell r="A21">
            <v>3022025</v>
          </cell>
        </row>
        <row r="22">
          <cell r="A22">
            <v>3022026</v>
          </cell>
        </row>
        <row r="23">
          <cell r="A23">
            <v>3022027</v>
          </cell>
        </row>
        <row r="24">
          <cell r="A24">
            <v>3022028</v>
          </cell>
        </row>
        <row r="25">
          <cell r="A25">
            <v>3022029</v>
          </cell>
        </row>
        <row r="26">
          <cell r="A26">
            <v>3022030</v>
          </cell>
        </row>
        <row r="27">
          <cell r="A27">
            <v>3022031</v>
          </cell>
        </row>
        <row r="28">
          <cell r="A28">
            <v>3022032</v>
          </cell>
        </row>
        <row r="29">
          <cell r="A29">
            <v>3022036</v>
          </cell>
        </row>
        <row r="30">
          <cell r="A30">
            <v>3022037</v>
          </cell>
        </row>
        <row r="31">
          <cell r="A31">
            <v>3022042</v>
          </cell>
        </row>
        <row r="32">
          <cell r="A32">
            <v>3022043</v>
          </cell>
        </row>
        <row r="33">
          <cell r="A33">
            <v>3022044</v>
          </cell>
        </row>
        <row r="34">
          <cell r="A34">
            <v>3022045</v>
          </cell>
        </row>
        <row r="35">
          <cell r="A35">
            <v>3022052</v>
          </cell>
        </row>
        <row r="36">
          <cell r="A36">
            <v>3022054</v>
          </cell>
        </row>
        <row r="37">
          <cell r="A37">
            <v>3022055</v>
          </cell>
        </row>
        <row r="38">
          <cell r="A38">
            <v>3022056</v>
          </cell>
        </row>
        <row r="39">
          <cell r="A39">
            <v>3022057</v>
          </cell>
        </row>
        <row r="40">
          <cell r="A40">
            <v>3022060</v>
          </cell>
        </row>
        <row r="41">
          <cell r="A41">
            <v>3022067</v>
          </cell>
        </row>
        <row r="42">
          <cell r="A42">
            <v>3022070</v>
          </cell>
        </row>
        <row r="43">
          <cell r="A43">
            <v>3022071</v>
          </cell>
        </row>
        <row r="44">
          <cell r="A44">
            <v>3022072</v>
          </cell>
        </row>
        <row r="45">
          <cell r="A45">
            <v>3022073</v>
          </cell>
        </row>
        <row r="46">
          <cell r="A46">
            <v>3022074</v>
          </cell>
        </row>
        <row r="47">
          <cell r="A47">
            <v>3022076</v>
          </cell>
        </row>
        <row r="48">
          <cell r="A48">
            <v>3022077</v>
          </cell>
        </row>
        <row r="49">
          <cell r="A49">
            <v>3022078</v>
          </cell>
        </row>
        <row r="50">
          <cell r="A50">
            <v>3022079</v>
          </cell>
        </row>
        <row r="51">
          <cell r="A51">
            <v>3023300</v>
          </cell>
        </row>
        <row r="52">
          <cell r="A52">
            <v>3023302</v>
          </cell>
        </row>
        <row r="53">
          <cell r="A53">
            <v>3023304</v>
          </cell>
        </row>
        <row r="54">
          <cell r="A54">
            <v>3023305</v>
          </cell>
        </row>
        <row r="55">
          <cell r="A55">
            <v>3023307</v>
          </cell>
        </row>
        <row r="56">
          <cell r="A56">
            <v>3023309</v>
          </cell>
        </row>
        <row r="57">
          <cell r="A57">
            <v>3023311</v>
          </cell>
        </row>
        <row r="58">
          <cell r="A58">
            <v>3023312</v>
          </cell>
        </row>
        <row r="59">
          <cell r="A59">
            <v>3023313</v>
          </cell>
        </row>
        <row r="60">
          <cell r="A60">
            <v>3023314</v>
          </cell>
        </row>
        <row r="61">
          <cell r="A61">
            <v>3023315</v>
          </cell>
        </row>
        <row r="62">
          <cell r="A62">
            <v>3023316</v>
          </cell>
        </row>
        <row r="63">
          <cell r="A63">
            <v>3023317</v>
          </cell>
        </row>
        <row r="64">
          <cell r="A64">
            <v>3023500</v>
          </cell>
        </row>
        <row r="65">
          <cell r="A65">
            <v>3023501</v>
          </cell>
        </row>
        <row r="66">
          <cell r="A66">
            <v>3023502</v>
          </cell>
        </row>
        <row r="67">
          <cell r="A67">
            <v>3023504</v>
          </cell>
        </row>
        <row r="68">
          <cell r="A68">
            <v>3023506</v>
          </cell>
        </row>
        <row r="69">
          <cell r="A69">
            <v>3023507</v>
          </cell>
        </row>
        <row r="70">
          <cell r="A70">
            <v>3023508</v>
          </cell>
        </row>
        <row r="71">
          <cell r="A71">
            <v>3023509</v>
          </cell>
        </row>
        <row r="72">
          <cell r="A72">
            <v>3023510</v>
          </cell>
        </row>
        <row r="73">
          <cell r="A73">
            <v>3023511</v>
          </cell>
        </row>
        <row r="74">
          <cell r="A74">
            <v>3023512</v>
          </cell>
        </row>
        <row r="75">
          <cell r="A75">
            <v>3023513</v>
          </cell>
        </row>
        <row r="76">
          <cell r="A76">
            <v>3023514</v>
          </cell>
        </row>
        <row r="77">
          <cell r="A77">
            <v>3023515</v>
          </cell>
        </row>
        <row r="78">
          <cell r="A78">
            <v>3023516</v>
          </cell>
        </row>
        <row r="79">
          <cell r="A79">
            <v>3023518</v>
          </cell>
        </row>
        <row r="80">
          <cell r="A80">
            <v>3023519</v>
          </cell>
        </row>
        <row r="81">
          <cell r="A81">
            <v>3023520</v>
          </cell>
        </row>
        <row r="82">
          <cell r="A82">
            <v>3023521</v>
          </cell>
        </row>
        <row r="83">
          <cell r="A83">
            <v>3023522</v>
          </cell>
        </row>
        <row r="84">
          <cell r="A84">
            <v>3023523</v>
          </cell>
        </row>
        <row r="85">
          <cell r="A85">
            <v>3023524</v>
          </cell>
        </row>
        <row r="86">
          <cell r="A86">
            <v>3025200</v>
          </cell>
        </row>
        <row r="87">
          <cell r="A87">
            <v>3025201</v>
          </cell>
        </row>
        <row r="88">
          <cell r="A88">
            <v>3025948</v>
          </cell>
        </row>
        <row r="89">
          <cell r="A89">
            <v>3025949</v>
          </cell>
        </row>
        <row r="90">
          <cell r="A90">
            <v>3024003</v>
          </cell>
        </row>
        <row r="91">
          <cell r="A91">
            <v>3024009</v>
          </cell>
        </row>
        <row r="92">
          <cell r="A92">
            <v>3024012</v>
          </cell>
        </row>
        <row r="93">
          <cell r="A93">
            <v>3024208</v>
          </cell>
        </row>
        <row r="94">
          <cell r="A94">
            <v>3024210</v>
          </cell>
        </row>
        <row r="95">
          <cell r="A95">
            <v>3024211</v>
          </cell>
        </row>
        <row r="96">
          <cell r="A96">
            <v>3024212</v>
          </cell>
        </row>
        <row r="97">
          <cell r="A97">
            <v>3024215</v>
          </cell>
        </row>
        <row r="98">
          <cell r="A98">
            <v>3024752</v>
          </cell>
        </row>
        <row r="99">
          <cell r="A99">
            <v>3025400</v>
          </cell>
        </row>
        <row r="100">
          <cell r="A100">
            <v>3025401</v>
          </cell>
        </row>
        <row r="101">
          <cell r="A101">
            <v>3025402</v>
          </cell>
        </row>
        <row r="102">
          <cell r="A102">
            <v>3025403</v>
          </cell>
        </row>
        <row r="103">
          <cell r="A103">
            <v>3025404</v>
          </cell>
        </row>
        <row r="104">
          <cell r="A104">
            <v>3025405</v>
          </cell>
        </row>
        <row r="105">
          <cell r="A105">
            <v>3025406</v>
          </cell>
        </row>
        <row r="106">
          <cell r="A106">
            <v>3025407</v>
          </cell>
        </row>
        <row r="107">
          <cell r="A107">
            <v>3025408</v>
          </cell>
        </row>
        <row r="108">
          <cell r="A108">
            <v>3025409</v>
          </cell>
        </row>
        <row r="109">
          <cell r="A109">
            <v>3025427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LEA profile"/>
      <sheetName val="02-03 UCs"/>
      <sheetName val="02-03 historic data"/>
      <sheetName val="02-03 actual ssa"/>
      <sheetName val="02-03 adj. baseline"/>
      <sheetName val="02-03-04 Pupil # by LEA profile"/>
      <sheetName val="03-04 HCP pupils"/>
      <sheetName val="03-04 Pupil nos"/>
      <sheetName val="03-04 LEA pupils"/>
      <sheetName val="03-04 Y&amp;C popn"/>
      <sheetName val="03-04 Sparsity"/>
      <sheetName val="03-04 ACA"/>
      <sheetName val="03-04 Raw AEN data"/>
      <sheetName val="03-04 AEN FSM adj &amp; wgts"/>
      <sheetName val="03-04 AEN indices"/>
      <sheetName val="03-04 Control totals"/>
      <sheetName val="03-04 Pensions transfer"/>
      <sheetName val="03-04 Unit costs"/>
      <sheetName val="03-04 Main calcs"/>
      <sheetName val="03-04 summary-predamping  "/>
      <sheetName val="03-04 predamped breakdown"/>
      <sheetName val="03-04 damping"/>
      <sheetName val="03-04 summary-postdamping "/>
      <sheetName val="03-04 LEA damping breakdown"/>
      <sheetName val="03-04 post damping breakdown"/>
      <sheetName val="Comparison 03-04 vs 02-03"/>
      <sheetName val="Time series comparisons"/>
      <sheetName val="Comp.chart"/>
      <sheetName val="03-04 alternative presentation"/>
      <sheetName val="Forecasts"/>
      <sheetName val="Final settlement rounding"/>
      <sheetName val="Parameters"/>
      <sheetName val="Data sources"/>
      <sheetName val="V2-03-04 predamped breakdown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E4">
            <v>3.5</v>
          </cell>
          <cell r="G4">
            <v>3.5</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 with notes"/>
      <sheetName val="Pivot"/>
      <sheetName val="CCs"/>
    </sheetNames>
    <sheetDataSet>
      <sheetData sheetId="0"/>
      <sheetData sheetId="1"/>
      <sheetData sheetId="2"/>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Pivot Totals"/>
      <sheetName val="Pivot_Line No Adjusted"/>
      <sheetName val="Worksheet for Line No"/>
      <sheetName val="Pivot on GL"/>
      <sheetName val="Adjusted Pivot for Tables"/>
      <sheetName val="Pivot PC"/>
      <sheetName val="SAP Download"/>
      <sheetName val="Working"/>
      <sheetName val="Split Funded CC's"/>
      <sheetName val="PRU's SSG &amp; SDG"/>
      <sheetName val="Youth summary&amp; Vol Sector grant"/>
      <sheetName val="Transport analysis"/>
      <sheetName val="Non Children's Services costs"/>
      <sheetName val="SAP @ 24.02.20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Pivot Totals"/>
      <sheetName val="Pivot_Line No Adjusted"/>
      <sheetName val="Worksheet for Line No"/>
      <sheetName val="Pivot on GL"/>
      <sheetName val="Adjusted Pivot for Tables"/>
      <sheetName val="Pivot PC"/>
      <sheetName val="SAP Download"/>
      <sheetName val="Working"/>
      <sheetName val="Split Funded CC's"/>
      <sheetName val="PRU's SSG &amp; SDG"/>
      <sheetName val="Youth summary&amp; Vol Sector grant"/>
      <sheetName val="Transport analysis"/>
      <sheetName val="Non Children's Services costs"/>
      <sheetName val="SAP @ 24.02.20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e LEAs"/>
      <sheetName val="Running info"/>
      <sheetName val="SchLEASplits"/>
      <sheetName val="S52 Imports"/>
      <sheetName val="OtherLookups"/>
      <sheetName val="Lookups"/>
      <sheetName val="Annex_A_TABLE"/>
      <sheetName val="Proposed 2003-04 Budget"/>
      <sheetName val="2002-03 S52 Table 1"/>
    </sheetNames>
    <sheetDataSet>
      <sheetData sheetId="0" refreshError="1"/>
      <sheetData sheetId="1" refreshError="1"/>
      <sheetData sheetId="2" refreshError="1"/>
      <sheetData sheetId="3" refreshError="1"/>
      <sheetData sheetId="4" refreshError="1"/>
      <sheetData sheetId="5" refreshError="1">
        <row r="3">
          <cell r="B3" t="str">
            <v>LEA Num</v>
          </cell>
        </row>
      </sheetData>
      <sheetData sheetId="6" refreshError="1"/>
      <sheetData sheetId="7" refreshError="1"/>
      <sheetData sheetId="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e LEAs"/>
      <sheetName val="Running info"/>
      <sheetName val="SchLEASplits"/>
      <sheetName val="S52 Imports"/>
      <sheetName val="OtherLookups"/>
      <sheetName val="Lookups"/>
      <sheetName val="Annex_A_TABLE"/>
      <sheetName val="Proposed 2003-04 Budget"/>
      <sheetName val="2002-03 S52 Table 1"/>
    </sheetNames>
    <sheetDataSet>
      <sheetData sheetId="0" refreshError="1"/>
      <sheetData sheetId="1" refreshError="1"/>
      <sheetData sheetId="2" refreshError="1"/>
      <sheetData sheetId="3" refreshError="1"/>
      <sheetData sheetId="4" refreshError="1"/>
      <sheetData sheetId="5" refreshError="1">
        <row r="3">
          <cell r="B3" t="str">
            <v>LEA Num</v>
          </cell>
        </row>
      </sheetData>
      <sheetData sheetId="6" refreshError="1"/>
      <sheetData sheetId="7" refreshError="1"/>
      <sheetData sheetId="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C filter"/>
      <sheetName val="DFC"/>
      <sheetName val="Academy"/>
      <sheetName val="CTC &amp; NMSS"/>
      <sheetName val="LA Level"/>
      <sheetName val="Macro info"/>
      <sheetName val="Check against announcement"/>
      <sheetName val="DFC (ALL)"/>
    </sheetNames>
    <sheetDataSet>
      <sheetData sheetId="0" refreshError="1">
        <row r="11">
          <cell r="D11">
            <v>2098304.9500000002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B"/>
      <sheetName val="Sheet1"/>
      <sheetName val="Monitor"/>
      <sheetName val="Compare"/>
      <sheetName val="SEN"/>
      <sheetName val="data"/>
      <sheetName val="rates"/>
      <sheetName val="lookup"/>
      <sheetName val="abatement"/>
      <sheetName val="mfg"/>
      <sheetName val="CTax"/>
      <sheetName val="NNDR"/>
      <sheetName val="Insurance"/>
      <sheetName val="IntAreas"/>
      <sheetName val="trans"/>
      <sheetName val="YPLA"/>
      <sheetName val="NQTs"/>
      <sheetName val="SFFunding"/>
      <sheetName val="SF1011"/>
      <sheetName val="trans1011"/>
      <sheetName val="aen"/>
      <sheetName val="Primary school aen alloc"/>
      <sheetName val="rpsen"/>
      <sheetName val="specialsen"/>
      <sheetName val="Statements"/>
      <sheetName val="transactions 2009"/>
      <sheetName val="Distribution"/>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5639">
          <cell r="C5639" t="str">
            <v>Ashmole Academy - not used</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B"/>
      <sheetName val="Sheet1"/>
      <sheetName val="Monitor"/>
      <sheetName val="Compare"/>
      <sheetName val="SEN"/>
      <sheetName val="data"/>
      <sheetName val="rates"/>
      <sheetName val="lookup"/>
      <sheetName val="abatement"/>
      <sheetName val="mfg"/>
      <sheetName val="CTax"/>
      <sheetName val="NNDR"/>
      <sheetName val="Insurance"/>
      <sheetName val="IntAreas"/>
      <sheetName val="trans"/>
      <sheetName val="YPLA"/>
      <sheetName val="NQTs"/>
      <sheetName val="SFFunding"/>
      <sheetName val="SF1011"/>
      <sheetName val="trans1011"/>
      <sheetName val="aen"/>
      <sheetName val="Primary school aen alloc"/>
      <sheetName val="rpsen"/>
      <sheetName val="specialsen"/>
      <sheetName val="Statements"/>
      <sheetName val="transactions 2009"/>
      <sheetName val="Distribution"/>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5639">
          <cell r="C5639" t="str">
            <v>Ashmole Academy - not used</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structions"/>
      <sheetName val="Timetable"/>
      <sheetName val="Check V8 vs S251submission"/>
      <sheetName val="1415Outturn"/>
      <sheetName val="Lines"/>
      <sheetName val="IntegraBudget"/>
      <sheetName val="S251vsSF-18Mar15 line"/>
      <sheetName val="S251vsSF-18Mar15 cc"/>
      <sheetName val="DSGdetail"/>
      <sheetName val="HNLBBSchs"/>
      <sheetName val="Siobhan"/>
      <sheetName val="SchoolsForum"/>
      <sheetName val="S251-LATable "/>
      <sheetName val="S251Budget201516_LATableReport"/>
      <sheetName val="Balancing"/>
      <sheetName val="Summary"/>
      <sheetName val="Budgetdetail"/>
      <sheetName val="BMReport"/>
      <sheetName val="BudgetbyBM"/>
      <sheetName val="BlockAnalysis"/>
      <sheetName val="DSG141516"/>
      <sheetName val="DSG1516 vs 1415"/>
      <sheetName val="CCSummary"/>
      <sheetName val="SchoolAPTchanges"/>
      <sheetName val="Month3-2014-15"/>
      <sheetName val="Month6BM"/>
      <sheetName val="Month9BM"/>
      <sheetName val="Outturn1314"/>
      <sheetName val="Costcentres"/>
      <sheetName val="FromCP"/>
      <sheetName val="ProvIntegraBudDec14"/>
      <sheetName val="SENPlacements"/>
      <sheetName val="Post16 - FE&amp;ISP"/>
      <sheetName val="LinesV5"/>
      <sheetName val="LinesV4"/>
      <sheetName val="LinesV2"/>
      <sheetName val="LinesV1"/>
      <sheetName val="Schools"/>
      <sheetName val="GLCodes"/>
      <sheetName val="Income"/>
      <sheetName val="Early Years"/>
      <sheetName val="TwoYearOlds"/>
      <sheetName val="APTNewISB"/>
      <sheetName val="1.7TotalsbyCC"/>
      <sheetName val="GrowthFund"/>
      <sheetName val="De-delegation"/>
      <sheetName val="NEWISBwithTYPE"/>
      <sheetName val="HNPlaces"/>
      <sheetName val="SENPlcemts1516"/>
      <sheetName val="AllTopups"/>
      <sheetName val="ARPTopups"/>
      <sheetName val="StmtTopups"/>
      <sheetName val="Spec5Band"/>
      <sheetName val="SpecTopups"/>
      <sheetName val="PRUTopups"/>
      <sheetName val="HNAug14PRDMV2"/>
      <sheetName val="HNPlaces DMV2"/>
      <sheetName val="HNBAlloc16Dec "/>
      <sheetName val="DSGAlloc16Dec"/>
      <sheetName val="2014-15 HN Block baseline"/>
      <sheetName val="Oct14PupilNumbers"/>
      <sheetName val="FreeSchools"/>
      <sheetName val="Schools Block Oct13"/>
      <sheetName val="1415Outturn1May15"/>
    </sheetNames>
    <sheetDataSet>
      <sheetData sheetId="0">
        <row r="7">
          <cell r="F7" t="str">
            <v>Version 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xclus 2010-11"/>
      <sheetName val="end of year"/>
      <sheetName val="OLA"/>
      <sheetName val="Rec"/>
      <sheetName val="Rates"/>
      <sheetName val="weeks"/>
      <sheetName val="Codes"/>
      <sheetName val="Rec new"/>
      <sheetName val="Rec old"/>
      <sheetName val="OLA-inv raised"/>
      <sheetName val="OLA-paid"/>
    </sheetNames>
    <sheetDataSet>
      <sheetData sheetId="0" refreshError="1"/>
      <sheetData sheetId="1" refreshError="1"/>
      <sheetData sheetId="2" refreshError="1"/>
      <sheetData sheetId="3" refreshError="1"/>
      <sheetData sheetId="4" refreshError="1"/>
      <sheetData sheetId="5" refreshError="1">
        <row r="4">
          <cell r="F4" t="str">
            <v>WEEK ENDING</v>
          </cell>
          <cell r="G4" t="str">
            <v>WEEK NO</v>
          </cell>
        </row>
        <row r="5">
          <cell r="F5" t="str">
            <v>(Saturday)</v>
          </cell>
        </row>
        <row r="7">
          <cell r="F7">
            <v>39900</v>
          </cell>
          <cell r="G7">
            <v>53</v>
          </cell>
        </row>
        <row r="8">
          <cell r="F8">
            <v>39907</v>
          </cell>
          <cell r="G8">
            <v>52</v>
          </cell>
        </row>
        <row r="9">
          <cell r="F9">
            <v>39914</v>
          </cell>
          <cell r="G9">
            <v>51</v>
          </cell>
        </row>
        <row r="10">
          <cell r="F10">
            <v>39921</v>
          </cell>
          <cell r="G10">
            <v>50</v>
          </cell>
        </row>
        <row r="11">
          <cell r="F11">
            <v>39928</v>
          </cell>
          <cell r="G11">
            <v>49</v>
          </cell>
        </row>
        <row r="12">
          <cell r="F12">
            <v>39935</v>
          </cell>
          <cell r="G12">
            <v>48</v>
          </cell>
        </row>
        <row r="13">
          <cell r="F13">
            <v>39942</v>
          </cell>
          <cell r="G13">
            <v>47</v>
          </cell>
        </row>
        <row r="14">
          <cell r="F14">
            <v>39949</v>
          </cell>
          <cell r="G14">
            <v>46</v>
          </cell>
        </row>
        <row r="15">
          <cell r="F15">
            <v>39956</v>
          </cell>
          <cell r="G15">
            <v>45</v>
          </cell>
        </row>
        <row r="16">
          <cell r="F16">
            <v>39963</v>
          </cell>
          <cell r="G16">
            <v>44</v>
          </cell>
        </row>
        <row r="17">
          <cell r="F17">
            <v>39970</v>
          </cell>
          <cell r="G17">
            <v>43</v>
          </cell>
        </row>
        <row r="18">
          <cell r="F18">
            <v>39977</v>
          </cell>
          <cell r="G18">
            <v>42</v>
          </cell>
        </row>
        <row r="19">
          <cell r="F19">
            <v>39984</v>
          </cell>
          <cell r="G19">
            <v>41</v>
          </cell>
        </row>
        <row r="20">
          <cell r="F20">
            <v>39991</v>
          </cell>
          <cell r="G20">
            <v>40</v>
          </cell>
        </row>
        <row r="21">
          <cell r="F21">
            <v>39998</v>
          </cell>
          <cell r="G21">
            <v>39</v>
          </cell>
        </row>
        <row r="22">
          <cell r="F22">
            <v>40005</v>
          </cell>
          <cell r="G22">
            <v>38</v>
          </cell>
        </row>
        <row r="23">
          <cell r="F23">
            <v>40012</v>
          </cell>
          <cell r="G23">
            <v>37</v>
          </cell>
        </row>
        <row r="24">
          <cell r="F24">
            <v>40019</v>
          </cell>
          <cell r="G24">
            <v>36</v>
          </cell>
        </row>
        <row r="25">
          <cell r="F25">
            <v>40026</v>
          </cell>
          <cell r="G25">
            <v>35</v>
          </cell>
        </row>
        <row r="26">
          <cell r="F26">
            <v>40033</v>
          </cell>
          <cell r="G26">
            <v>34</v>
          </cell>
        </row>
        <row r="27">
          <cell r="F27">
            <v>40040</v>
          </cell>
          <cell r="G27">
            <v>33</v>
          </cell>
        </row>
        <row r="28">
          <cell r="F28">
            <v>40047</v>
          </cell>
          <cell r="G28">
            <v>32</v>
          </cell>
        </row>
        <row r="29">
          <cell r="F29">
            <v>40054</v>
          </cell>
          <cell r="G29">
            <v>31</v>
          </cell>
        </row>
        <row r="30">
          <cell r="F30">
            <v>40061</v>
          </cell>
          <cell r="G30">
            <v>30</v>
          </cell>
        </row>
        <row r="31">
          <cell r="F31">
            <v>40068</v>
          </cell>
          <cell r="G31">
            <v>29</v>
          </cell>
        </row>
        <row r="32">
          <cell r="F32">
            <v>40075</v>
          </cell>
          <cell r="G32">
            <v>28</v>
          </cell>
        </row>
        <row r="33">
          <cell r="F33">
            <v>40082</v>
          </cell>
          <cell r="G33">
            <v>27</v>
          </cell>
        </row>
        <row r="34">
          <cell r="F34">
            <v>40089</v>
          </cell>
          <cell r="G34">
            <v>26</v>
          </cell>
        </row>
        <row r="35">
          <cell r="F35">
            <v>40096</v>
          </cell>
          <cell r="G35">
            <v>25</v>
          </cell>
        </row>
        <row r="36">
          <cell r="F36">
            <v>40103</v>
          </cell>
          <cell r="G36">
            <v>24</v>
          </cell>
        </row>
        <row r="37">
          <cell r="F37">
            <v>40110</v>
          </cell>
          <cell r="G37">
            <v>23</v>
          </cell>
        </row>
        <row r="38">
          <cell r="F38">
            <v>40117</v>
          </cell>
          <cell r="G38">
            <v>22</v>
          </cell>
        </row>
        <row r="39">
          <cell r="F39">
            <v>40124</v>
          </cell>
          <cell r="G39">
            <v>21</v>
          </cell>
        </row>
        <row r="40">
          <cell r="F40">
            <v>40131</v>
          </cell>
          <cell r="G40">
            <v>20</v>
          </cell>
        </row>
        <row r="41">
          <cell r="F41">
            <v>40138</v>
          </cell>
          <cell r="G41">
            <v>19</v>
          </cell>
        </row>
        <row r="42">
          <cell r="F42">
            <v>40145</v>
          </cell>
          <cell r="G42">
            <v>18</v>
          </cell>
        </row>
        <row r="43">
          <cell r="F43">
            <v>40152</v>
          </cell>
          <cell r="G43">
            <v>17</v>
          </cell>
        </row>
        <row r="44">
          <cell r="F44">
            <v>40159</v>
          </cell>
          <cell r="G44">
            <v>16</v>
          </cell>
        </row>
        <row r="45">
          <cell r="F45">
            <v>40166</v>
          </cell>
          <cell r="G45">
            <v>15</v>
          </cell>
        </row>
        <row r="46">
          <cell r="F46">
            <v>40173</v>
          </cell>
          <cell r="G46">
            <v>14</v>
          </cell>
        </row>
        <row r="47">
          <cell r="F47">
            <v>40180</v>
          </cell>
          <cell r="G47">
            <v>13</v>
          </cell>
        </row>
        <row r="48">
          <cell r="F48">
            <v>40187</v>
          </cell>
          <cell r="G48">
            <v>12</v>
          </cell>
        </row>
        <row r="49">
          <cell r="F49">
            <v>40194</v>
          </cell>
          <cell r="G49">
            <v>11</v>
          </cell>
        </row>
        <row r="50">
          <cell r="F50">
            <v>40201</v>
          </cell>
          <cell r="G50">
            <v>10</v>
          </cell>
        </row>
        <row r="51">
          <cell r="F51">
            <v>40208</v>
          </cell>
          <cell r="G51">
            <v>9</v>
          </cell>
        </row>
        <row r="52">
          <cell r="F52">
            <v>40215</v>
          </cell>
          <cell r="G52">
            <v>8</v>
          </cell>
        </row>
        <row r="53">
          <cell r="F53">
            <v>40222</v>
          </cell>
          <cell r="G53">
            <v>7</v>
          </cell>
        </row>
        <row r="54">
          <cell r="F54">
            <v>40229</v>
          </cell>
          <cell r="G54">
            <v>6</v>
          </cell>
        </row>
        <row r="55">
          <cell r="F55">
            <v>40236</v>
          </cell>
          <cell r="G55">
            <v>5</v>
          </cell>
        </row>
        <row r="56">
          <cell r="F56">
            <v>40243</v>
          </cell>
          <cell r="G56">
            <v>4</v>
          </cell>
        </row>
        <row r="57">
          <cell r="F57">
            <v>40250</v>
          </cell>
          <cell r="G57">
            <v>3</v>
          </cell>
        </row>
        <row r="58">
          <cell r="F58">
            <v>40257</v>
          </cell>
          <cell r="G58">
            <v>2</v>
          </cell>
        </row>
        <row r="59">
          <cell r="F59">
            <v>40264</v>
          </cell>
          <cell r="G59">
            <v>1</v>
          </cell>
        </row>
        <row r="60">
          <cell r="F60">
            <v>40271</v>
          </cell>
          <cell r="G60">
            <v>0</v>
          </cell>
        </row>
      </sheetData>
      <sheetData sheetId="6" refreshError="1"/>
      <sheetData sheetId="7" refreshError="1"/>
      <sheetData sheetId="8" refreshError="1"/>
      <sheetData sheetId="9" refreshError="1"/>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xclus 2010-11"/>
      <sheetName val="end of year"/>
      <sheetName val="OLA"/>
      <sheetName val="Rec"/>
      <sheetName val="Rates"/>
      <sheetName val="weeks"/>
      <sheetName val="Codes"/>
      <sheetName val="Rec new"/>
      <sheetName val="Rec old"/>
      <sheetName val="OLA-inv raised"/>
      <sheetName val="OLA-paid"/>
    </sheetNames>
    <sheetDataSet>
      <sheetData sheetId="0" refreshError="1"/>
      <sheetData sheetId="1" refreshError="1"/>
      <sheetData sheetId="2" refreshError="1"/>
      <sheetData sheetId="3" refreshError="1"/>
      <sheetData sheetId="4" refreshError="1"/>
      <sheetData sheetId="5" refreshError="1">
        <row r="4">
          <cell r="F4" t="str">
            <v>WEEK ENDING</v>
          </cell>
          <cell r="G4" t="str">
            <v>WEEK NO</v>
          </cell>
        </row>
        <row r="5">
          <cell r="F5" t="str">
            <v>(Saturday)</v>
          </cell>
        </row>
        <row r="7">
          <cell r="F7">
            <v>39900</v>
          </cell>
          <cell r="G7">
            <v>53</v>
          </cell>
        </row>
        <row r="8">
          <cell r="F8">
            <v>39907</v>
          </cell>
          <cell r="G8">
            <v>52</v>
          </cell>
        </row>
        <row r="9">
          <cell r="F9">
            <v>39914</v>
          </cell>
          <cell r="G9">
            <v>51</v>
          </cell>
        </row>
        <row r="10">
          <cell r="F10">
            <v>39921</v>
          </cell>
          <cell r="G10">
            <v>50</v>
          </cell>
        </row>
        <row r="11">
          <cell r="F11">
            <v>39928</v>
          </cell>
          <cell r="G11">
            <v>49</v>
          </cell>
        </row>
        <row r="12">
          <cell r="F12">
            <v>39935</v>
          </cell>
          <cell r="G12">
            <v>48</v>
          </cell>
        </row>
        <row r="13">
          <cell r="F13">
            <v>39942</v>
          </cell>
          <cell r="G13">
            <v>47</v>
          </cell>
        </row>
        <row r="14">
          <cell r="F14">
            <v>39949</v>
          </cell>
          <cell r="G14">
            <v>46</v>
          </cell>
        </row>
        <row r="15">
          <cell r="F15">
            <v>39956</v>
          </cell>
          <cell r="G15">
            <v>45</v>
          </cell>
        </row>
        <row r="16">
          <cell r="F16">
            <v>39963</v>
          </cell>
          <cell r="G16">
            <v>44</v>
          </cell>
        </row>
        <row r="17">
          <cell r="F17">
            <v>39970</v>
          </cell>
          <cell r="G17">
            <v>43</v>
          </cell>
        </row>
        <row r="18">
          <cell r="F18">
            <v>39977</v>
          </cell>
          <cell r="G18">
            <v>42</v>
          </cell>
        </row>
        <row r="19">
          <cell r="F19">
            <v>39984</v>
          </cell>
          <cell r="G19">
            <v>41</v>
          </cell>
        </row>
        <row r="20">
          <cell r="F20">
            <v>39991</v>
          </cell>
          <cell r="G20">
            <v>40</v>
          </cell>
        </row>
        <row r="21">
          <cell r="F21">
            <v>39998</v>
          </cell>
          <cell r="G21">
            <v>39</v>
          </cell>
        </row>
        <row r="22">
          <cell r="F22">
            <v>40005</v>
          </cell>
          <cell r="G22">
            <v>38</v>
          </cell>
        </row>
        <row r="23">
          <cell r="F23">
            <v>40012</v>
          </cell>
          <cell r="G23">
            <v>37</v>
          </cell>
        </row>
        <row r="24">
          <cell r="F24">
            <v>40019</v>
          </cell>
          <cell r="G24">
            <v>36</v>
          </cell>
        </row>
        <row r="25">
          <cell r="F25">
            <v>40026</v>
          </cell>
          <cell r="G25">
            <v>35</v>
          </cell>
        </row>
        <row r="26">
          <cell r="F26">
            <v>40033</v>
          </cell>
          <cell r="G26">
            <v>34</v>
          </cell>
        </row>
        <row r="27">
          <cell r="F27">
            <v>40040</v>
          </cell>
          <cell r="G27">
            <v>33</v>
          </cell>
        </row>
        <row r="28">
          <cell r="F28">
            <v>40047</v>
          </cell>
          <cell r="G28">
            <v>32</v>
          </cell>
        </row>
        <row r="29">
          <cell r="F29">
            <v>40054</v>
          </cell>
          <cell r="G29">
            <v>31</v>
          </cell>
        </row>
        <row r="30">
          <cell r="F30">
            <v>40061</v>
          </cell>
          <cell r="G30">
            <v>30</v>
          </cell>
        </row>
        <row r="31">
          <cell r="F31">
            <v>40068</v>
          </cell>
          <cell r="G31">
            <v>29</v>
          </cell>
        </row>
        <row r="32">
          <cell r="F32">
            <v>40075</v>
          </cell>
          <cell r="G32">
            <v>28</v>
          </cell>
        </row>
        <row r="33">
          <cell r="F33">
            <v>40082</v>
          </cell>
          <cell r="G33">
            <v>27</v>
          </cell>
        </row>
        <row r="34">
          <cell r="F34">
            <v>40089</v>
          </cell>
          <cell r="G34">
            <v>26</v>
          </cell>
        </row>
        <row r="35">
          <cell r="F35">
            <v>40096</v>
          </cell>
          <cell r="G35">
            <v>25</v>
          </cell>
        </row>
        <row r="36">
          <cell r="F36">
            <v>40103</v>
          </cell>
          <cell r="G36">
            <v>24</v>
          </cell>
        </row>
        <row r="37">
          <cell r="F37">
            <v>40110</v>
          </cell>
          <cell r="G37">
            <v>23</v>
          </cell>
        </row>
        <row r="38">
          <cell r="F38">
            <v>40117</v>
          </cell>
          <cell r="G38">
            <v>22</v>
          </cell>
        </row>
        <row r="39">
          <cell r="F39">
            <v>40124</v>
          </cell>
          <cell r="G39">
            <v>21</v>
          </cell>
        </row>
        <row r="40">
          <cell r="F40">
            <v>40131</v>
          </cell>
          <cell r="G40">
            <v>20</v>
          </cell>
        </row>
        <row r="41">
          <cell r="F41">
            <v>40138</v>
          </cell>
          <cell r="G41">
            <v>19</v>
          </cell>
        </row>
        <row r="42">
          <cell r="F42">
            <v>40145</v>
          </cell>
          <cell r="G42">
            <v>18</v>
          </cell>
        </row>
        <row r="43">
          <cell r="F43">
            <v>40152</v>
          </cell>
          <cell r="G43">
            <v>17</v>
          </cell>
        </row>
        <row r="44">
          <cell r="F44">
            <v>40159</v>
          </cell>
          <cell r="G44">
            <v>16</v>
          </cell>
        </row>
        <row r="45">
          <cell r="F45">
            <v>40166</v>
          </cell>
          <cell r="G45">
            <v>15</v>
          </cell>
        </row>
        <row r="46">
          <cell r="F46">
            <v>40173</v>
          </cell>
          <cell r="G46">
            <v>14</v>
          </cell>
        </row>
        <row r="47">
          <cell r="F47">
            <v>40180</v>
          </cell>
          <cell r="G47">
            <v>13</v>
          </cell>
        </row>
        <row r="48">
          <cell r="F48">
            <v>40187</v>
          </cell>
          <cell r="G48">
            <v>12</v>
          </cell>
        </row>
        <row r="49">
          <cell r="F49">
            <v>40194</v>
          </cell>
          <cell r="G49">
            <v>11</v>
          </cell>
        </row>
        <row r="50">
          <cell r="F50">
            <v>40201</v>
          </cell>
          <cell r="G50">
            <v>10</v>
          </cell>
        </row>
        <row r="51">
          <cell r="F51">
            <v>40208</v>
          </cell>
          <cell r="G51">
            <v>9</v>
          </cell>
        </row>
        <row r="52">
          <cell r="F52">
            <v>40215</v>
          </cell>
          <cell r="G52">
            <v>8</v>
          </cell>
        </row>
        <row r="53">
          <cell r="F53">
            <v>40222</v>
          </cell>
          <cell r="G53">
            <v>7</v>
          </cell>
        </row>
        <row r="54">
          <cell r="F54">
            <v>40229</v>
          </cell>
          <cell r="G54">
            <v>6</v>
          </cell>
        </row>
        <row r="55">
          <cell r="F55">
            <v>40236</v>
          </cell>
          <cell r="G55">
            <v>5</v>
          </cell>
        </row>
        <row r="56">
          <cell r="F56">
            <v>40243</v>
          </cell>
          <cell r="G56">
            <v>4</v>
          </cell>
        </row>
        <row r="57">
          <cell r="F57">
            <v>40250</v>
          </cell>
          <cell r="G57">
            <v>3</v>
          </cell>
        </row>
        <row r="58">
          <cell r="F58">
            <v>40257</v>
          </cell>
          <cell r="G58">
            <v>2</v>
          </cell>
        </row>
        <row r="59">
          <cell r="F59">
            <v>40264</v>
          </cell>
          <cell r="G59">
            <v>1</v>
          </cell>
        </row>
        <row r="60">
          <cell r="F60">
            <v>40271</v>
          </cell>
          <cell r="G60">
            <v>0</v>
          </cell>
        </row>
      </sheetData>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 with notes"/>
      <sheetName val="Pivot"/>
      <sheetName val="CCs"/>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Pivot table"/>
      <sheetName val="Pivot table"/>
      <sheetName val="Sheet1 (2)"/>
      <sheetName val="SAP Download"/>
      <sheetName val="Split Funded CC's"/>
      <sheetName val="Rec of LP Schools Bud figs"/>
      <sheetName val="Line 1.2.1"/>
      <sheetName val="Line 1.2.2"/>
      <sheetName val="Line 1.2.3"/>
      <sheetName val="Line 1.2.4"/>
      <sheetName val="Line 1.2.6"/>
      <sheetName val="Line 1.3.3"/>
      <sheetName val="Ser.Rechgs by CC"/>
      <sheetName val="Service Rechgs tagged"/>
      <sheetName val="Ser.Rechgs by GL"/>
      <sheetName val="Service Rechgs Download"/>
      <sheetName val="Recoupment Analysis"/>
      <sheetName val="SchoolsBudget"/>
      <sheetName val="SEN "/>
      <sheetName val="Outstanding Adj-vire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Pivot table"/>
      <sheetName val="Pivot table"/>
      <sheetName val="Sheet1 (2)"/>
      <sheetName val="SAP Download"/>
      <sheetName val="Split Funded CC's"/>
      <sheetName val="Rec of LP Schools Bud figs"/>
      <sheetName val="Line 1.2.1"/>
      <sheetName val="Line 1.2.2"/>
      <sheetName val="Line 1.2.3"/>
      <sheetName val="Line 1.2.4"/>
      <sheetName val="Line 1.2.6"/>
      <sheetName val="Line 1.3.3"/>
      <sheetName val="Ser.Rechgs by CC"/>
      <sheetName val="Service Rechgs tagged"/>
      <sheetName val="Ser.Rechgs by GL"/>
      <sheetName val="Service Rechgs Download"/>
      <sheetName val="Recoupment Analysis"/>
      <sheetName val="SchoolsBudget"/>
      <sheetName val="SEN "/>
      <sheetName val="Outstanding Adj-vire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V237"/>
  <sheetViews>
    <sheetView showGridLines="0" showRowColHeaders="0" tabSelected="1" topLeftCell="F10" zoomScale="85" zoomScaleNormal="85" workbookViewId="0">
      <selection activeCell="X15" sqref="X15"/>
    </sheetView>
  </sheetViews>
  <sheetFormatPr defaultRowHeight="15"/>
  <cols>
    <col min="1" max="1" width="16.28515625" hidden="1" customWidth="1"/>
    <col min="2" max="2" width="15.42578125" hidden="1" customWidth="1"/>
    <col min="3" max="3" width="10.5703125" hidden="1" customWidth="1"/>
    <col min="4" max="4" width="5.7109375" hidden="1" customWidth="1"/>
    <col min="5" max="5" width="16.5703125" style="30" hidden="1" customWidth="1"/>
    <col min="6" max="6" width="2.7109375" style="71" customWidth="1"/>
    <col min="7" max="7" width="2.7109375" customWidth="1"/>
    <col min="9" max="9" width="9.5703125" customWidth="1"/>
    <col min="10" max="10" width="12" customWidth="1"/>
    <col min="11" max="11" width="11" customWidth="1"/>
    <col min="16" max="17" width="10" customWidth="1"/>
    <col min="18" max="18" width="17.42578125" customWidth="1"/>
    <col min="19" max="19" width="18" customWidth="1"/>
    <col min="20" max="20" width="14.7109375" customWidth="1"/>
    <col min="21" max="21" width="10.28515625" customWidth="1"/>
    <col min="22" max="22" width="3.28515625" customWidth="1"/>
  </cols>
  <sheetData>
    <row r="1" spans="1:22" ht="15.75" hidden="1" thickBot="1">
      <c r="A1" s="36"/>
      <c r="B1" s="36"/>
      <c r="C1" s="36"/>
      <c r="D1" s="36"/>
      <c r="E1" s="37"/>
    </row>
    <row r="2" spans="1:22" ht="15.75" hidden="1" thickBot="1">
      <c r="A2" s="36"/>
      <c r="B2" s="36"/>
      <c r="C2" s="36"/>
      <c r="D2" s="36"/>
      <c r="E2" s="37"/>
      <c r="J2">
        <v>11</v>
      </c>
      <c r="K2">
        <v>12</v>
      </c>
      <c r="L2">
        <v>13</v>
      </c>
      <c r="M2">
        <v>14</v>
      </c>
      <c r="N2">
        <v>15</v>
      </c>
      <c r="O2">
        <v>16</v>
      </c>
      <c r="P2">
        <v>17</v>
      </c>
      <c r="Q2">
        <v>18</v>
      </c>
      <c r="R2">
        <v>19</v>
      </c>
      <c r="S2">
        <v>20</v>
      </c>
      <c r="T2">
        <v>21</v>
      </c>
      <c r="U2">
        <v>22</v>
      </c>
    </row>
    <row r="3" spans="1:22" ht="15.75" hidden="1" thickBot="1">
      <c r="A3" s="36"/>
      <c r="B3" s="36"/>
      <c r="C3" s="36"/>
      <c r="D3" s="36"/>
      <c r="E3" s="37"/>
      <c r="J3">
        <v>27</v>
      </c>
      <c r="K3">
        <v>28</v>
      </c>
      <c r="L3">
        <v>29</v>
      </c>
      <c r="M3">
        <v>30</v>
      </c>
      <c r="N3">
        <v>31</v>
      </c>
      <c r="O3">
        <v>32</v>
      </c>
      <c r="P3">
        <v>33</v>
      </c>
      <c r="Q3">
        <v>34</v>
      </c>
      <c r="R3">
        <v>35</v>
      </c>
      <c r="S3">
        <v>36</v>
      </c>
      <c r="T3">
        <v>37</v>
      </c>
      <c r="U3">
        <v>38</v>
      </c>
    </row>
    <row r="4" spans="1:22" ht="15.75" thickBot="1">
      <c r="E4"/>
      <c r="F4"/>
    </row>
    <row r="5" spans="1:22">
      <c r="A5" s="36"/>
      <c r="B5" s="36"/>
      <c r="C5" s="36"/>
      <c r="D5" s="36"/>
      <c r="E5" s="37"/>
      <c r="G5" s="76"/>
      <c r="H5" s="77"/>
      <c r="I5" s="77"/>
      <c r="J5" s="77"/>
      <c r="K5" s="77"/>
      <c r="L5" s="77"/>
      <c r="M5" s="77"/>
      <c r="N5" s="77"/>
      <c r="O5" s="77"/>
      <c r="P5" s="77"/>
      <c r="Q5" s="77"/>
      <c r="R5" s="77"/>
      <c r="S5" s="77"/>
      <c r="T5" s="77"/>
      <c r="U5" s="77"/>
      <c r="V5" s="78"/>
    </row>
    <row r="6" spans="1:22" ht="15.75" thickBot="1">
      <c r="A6" s="36"/>
      <c r="B6" s="36"/>
      <c r="C6" s="36"/>
      <c r="D6" s="36"/>
      <c r="E6" s="37"/>
      <c r="G6" s="79"/>
      <c r="H6" s="80"/>
      <c r="I6" s="157">
        <v>42327</v>
      </c>
      <c r="J6" s="157"/>
      <c r="K6" s="157"/>
      <c r="L6" s="80"/>
      <c r="M6" s="80"/>
      <c r="N6" s="80"/>
      <c r="O6" s="80"/>
      <c r="P6" s="80"/>
      <c r="Q6" s="80"/>
      <c r="R6" s="80"/>
      <c r="S6" s="80"/>
      <c r="T6" s="80"/>
      <c r="U6" s="80"/>
      <c r="V6" s="81"/>
    </row>
    <row r="7" spans="1:22" ht="15" customHeight="1">
      <c r="A7" s="36"/>
      <c r="B7" s="36"/>
      <c r="C7" s="36"/>
      <c r="D7" s="36"/>
      <c r="E7" s="37"/>
      <c r="G7" s="79"/>
      <c r="H7" s="80"/>
      <c r="I7" s="169" t="s">
        <v>2</v>
      </c>
      <c r="J7" s="170"/>
      <c r="K7" s="170"/>
      <c r="L7" s="170"/>
      <c r="M7" s="170"/>
      <c r="N7" s="170"/>
      <c r="O7" s="170"/>
      <c r="P7" s="170"/>
      <c r="Q7" s="170"/>
      <c r="R7" s="170"/>
      <c r="S7" s="171"/>
      <c r="T7" s="80"/>
      <c r="U7" s="80"/>
      <c r="V7" s="81"/>
    </row>
    <row r="8" spans="1:22" ht="15" customHeight="1">
      <c r="A8" s="36"/>
      <c r="B8" s="36"/>
      <c r="C8" s="36"/>
      <c r="D8" s="36"/>
      <c r="E8" s="37"/>
      <c r="G8" s="79"/>
      <c r="H8" s="80"/>
      <c r="I8" s="172"/>
      <c r="J8" s="173"/>
      <c r="K8" s="173"/>
      <c r="L8" s="173"/>
      <c r="M8" s="173"/>
      <c r="N8" s="173"/>
      <c r="O8" s="173"/>
      <c r="P8" s="173"/>
      <c r="Q8" s="173"/>
      <c r="R8" s="173"/>
      <c r="S8" s="174"/>
      <c r="T8" s="80"/>
      <c r="U8" s="80"/>
      <c r="V8" s="81"/>
    </row>
    <row r="9" spans="1:22" ht="15.75" customHeight="1" thickBot="1">
      <c r="A9" s="36"/>
      <c r="B9" s="36"/>
      <c r="C9" s="36"/>
      <c r="D9" s="36"/>
      <c r="E9" s="37"/>
      <c r="G9" s="79"/>
      <c r="H9" s="80"/>
      <c r="I9" s="175"/>
      <c r="J9" s="176"/>
      <c r="K9" s="176"/>
      <c r="L9" s="176"/>
      <c r="M9" s="176"/>
      <c r="N9" s="176"/>
      <c r="O9" s="176"/>
      <c r="P9" s="176"/>
      <c r="Q9" s="176"/>
      <c r="R9" s="176"/>
      <c r="S9" s="177"/>
      <c r="T9" s="80"/>
      <c r="U9" s="80"/>
      <c r="V9" s="81"/>
    </row>
    <row r="10" spans="1:22" ht="15.75" thickBot="1">
      <c r="A10" s="36"/>
      <c r="B10" s="36"/>
      <c r="C10" s="36"/>
      <c r="D10" s="36"/>
      <c r="E10" s="37"/>
      <c r="G10" s="79"/>
      <c r="H10" s="80"/>
      <c r="I10" s="80"/>
      <c r="J10" s="80"/>
      <c r="K10" s="80"/>
      <c r="L10" s="80"/>
      <c r="M10" s="80"/>
      <c r="N10" s="80"/>
      <c r="O10" s="80"/>
      <c r="P10" s="80"/>
      <c r="Q10" s="80"/>
      <c r="R10" s="80"/>
      <c r="S10" s="80"/>
      <c r="T10" s="80"/>
      <c r="U10" s="80"/>
      <c r="V10" s="81"/>
    </row>
    <row r="11" spans="1:22" ht="28.5" customHeight="1" thickBot="1">
      <c r="A11" s="36"/>
      <c r="B11" s="36"/>
      <c r="C11" s="36"/>
      <c r="D11" s="36"/>
      <c r="E11" s="37"/>
      <c r="G11" s="79"/>
      <c r="H11" s="80"/>
      <c r="I11" s="166" t="s">
        <v>134</v>
      </c>
      <c r="J11" s="167"/>
      <c r="K11" s="167"/>
      <c r="L11" s="167"/>
      <c r="M11" s="167"/>
      <c r="N11" s="167"/>
      <c r="O11" s="167"/>
      <c r="P11" s="167"/>
      <c r="Q11" s="167"/>
      <c r="R11" s="167"/>
      <c r="S11" s="168"/>
      <c r="T11" s="155"/>
      <c r="U11" s="156"/>
      <c r="V11" s="81"/>
    </row>
    <row r="12" spans="1:22" ht="15.75" thickBot="1">
      <c r="A12" s="36"/>
      <c r="B12" s="36"/>
      <c r="C12" s="36"/>
      <c r="D12" s="36"/>
      <c r="E12" s="37"/>
      <c r="G12" s="79"/>
      <c r="H12" s="80"/>
      <c r="I12" s="80"/>
      <c r="J12" s="80"/>
      <c r="K12" s="80"/>
      <c r="L12" s="80"/>
      <c r="M12" s="80"/>
      <c r="N12" s="80"/>
      <c r="O12" s="80"/>
      <c r="P12" s="80"/>
      <c r="Q12" s="80"/>
      <c r="R12" s="80"/>
      <c r="S12" s="80"/>
      <c r="T12" s="80"/>
      <c r="U12" s="80"/>
      <c r="V12" s="81"/>
    </row>
    <row r="13" spans="1:22" ht="15.75" customHeight="1" thickBot="1">
      <c r="A13" s="36"/>
      <c r="B13" s="36"/>
      <c r="C13" s="36"/>
      <c r="D13" s="36"/>
      <c r="E13" s="37"/>
      <c r="G13" s="79"/>
      <c r="H13" s="80"/>
      <c r="I13" s="80" t="s">
        <v>135</v>
      </c>
      <c r="J13" s="87">
        <f>VLOOKUP($I$11,H117:L234,5,0)</f>
        <v>0</v>
      </c>
      <c r="K13" s="80"/>
      <c r="L13" s="178" t="s">
        <v>386</v>
      </c>
      <c r="M13" s="179"/>
      <c r="N13" s="179"/>
      <c r="O13" s="179"/>
      <c r="P13" s="179"/>
      <c r="Q13" s="179"/>
      <c r="R13" s="179"/>
      <c r="S13" s="180"/>
      <c r="T13" s="80"/>
      <c r="U13" s="80"/>
      <c r="V13" s="81"/>
    </row>
    <row r="14" spans="1:22" ht="83.25" customHeight="1" thickBot="1">
      <c r="A14" s="36"/>
      <c r="B14" s="36"/>
      <c r="C14" s="36"/>
      <c r="D14" s="36"/>
      <c r="E14" s="37"/>
      <c r="G14" s="79"/>
      <c r="H14" s="80"/>
      <c r="I14" s="82">
        <f>E62</f>
        <v>0</v>
      </c>
      <c r="J14" s="83" t="str">
        <f ca="1">IF(E27=1,"Error","")</f>
        <v/>
      </c>
      <c r="K14" s="80"/>
      <c r="L14" s="181"/>
      <c r="M14" s="182"/>
      <c r="N14" s="182"/>
      <c r="O14" s="182"/>
      <c r="P14" s="182"/>
      <c r="Q14" s="182"/>
      <c r="R14" s="182"/>
      <c r="S14" s="183"/>
      <c r="T14" s="80"/>
      <c r="U14" s="80"/>
      <c r="V14" s="81"/>
    </row>
    <row r="15" spans="1:22" ht="15.75" customHeight="1" thickBot="1">
      <c r="A15" s="36"/>
      <c r="B15" s="36"/>
      <c r="C15" s="36"/>
      <c r="D15" s="36"/>
      <c r="E15" s="37"/>
      <c r="G15" s="79"/>
      <c r="H15" s="80"/>
      <c r="I15" s="82"/>
      <c r="J15" s="83"/>
      <c r="K15" s="83"/>
      <c r="L15" s="83"/>
      <c r="M15" s="83"/>
      <c r="N15" s="83"/>
      <c r="O15" s="83"/>
      <c r="P15" s="83"/>
      <c r="Q15" s="83"/>
      <c r="R15" s="83"/>
      <c r="S15" s="83"/>
      <c r="T15" s="80"/>
      <c r="U15" s="80"/>
      <c r="V15" s="81"/>
    </row>
    <row r="16" spans="1:22" ht="30" customHeight="1">
      <c r="A16" s="36"/>
      <c r="B16" s="36"/>
      <c r="C16" s="36"/>
      <c r="D16" s="36"/>
      <c r="E16" s="37"/>
      <c r="G16" s="79"/>
      <c r="H16" s="80"/>
      <c r="I16" s="82"/>
      <c r="J16" s="82"/>
      <c r="K16" s="82"/>
      <c r="L16" s="144" t="s">
        <v>387</v>
      </c>
      <c r="M16" s="145"/>
      <c r="N16" s="145"/>
      <c r="O16" s="158" t="s">
        <v>388</v>
      </c>
      <c r="P16" s="158"/>
      <c r="Q16" s="145"/>
      <c r="R16" s="146" t="s">
        <v>154</v>
      </c>
      <c r="S16" s="149" t="s">
        <v>518</v>
      </c>
      <c r="T16" s="82"/>
      <c r="U16" s="82"/>
      <c r="V16" s="81"/>
    </row>
    <row r="17" spans="1:22" ht="24" customHeight="1" thickBot="1">
      <c r="A17" s="36"/>
      <c r="B17" s="36"/>
      <c r="C17" s="36"/>
      <c r="D17" s="36"/>
      <c r="E17" s="37"/>
      <c r="G17" s="79"/>
      <c r="H17" s="80"/>
      <c r="I17" s="82"/>
      <c r="J17" s="153" t="str">
        <f>IF(J13=0, "All Schools","")</f>
        <v>All Schools</v>
      </c>
      <c r="K17" s="154"/>
      <c r="L17" s="188">
        <f>S62</f>
        <v>228462122.08586225</v>
      </c>
      <c r="M17" s="159"/>
      <c r="N17" s="147"/>
      <c r="O17" s="159">
        <f ca="1">R62</f>
        <v>235330315.71478432</v>
      </c>
      <c r="P17" s="159"/>
      <c r="Q17" s="147"/>
      <c r="R17" s="148">
        <f ca="1">T62</f>
        <v>6868193.6289220676</v>
      </c>
      <c r="S17" s="150">
        <f ca="1">P32+P33-S32-S33</f>
        <v>1505.5</v>
      </c>
      <c r="T17" s="151" t="str">
        <f>IF(J13=3025403,"Closing Summer 16","")</f>
        <v/>
      </c>
      <c r="U17" s="82"/>
      <c r="V17" s="81"/>
    </row>
    <row r="18" spans="1:22" ht="15.75" thickBot="1">
      <c r="A18" s="36"/>
      <c r="B18" s="36"/>
      <c r="C18" s="36"/>
      <c r="D18" s="36"/>
      <c r="E18" s="37"/>
      <c r="G18" s="84"/>
      <c r="H18" s="85"/>
      <c r="I18" s="85"/>
      <c r="J18" s="85"/>
      <c r="K18" s="85"/>
      <c r="L18" s="85"/>
      <c r="M18" s="85"/>
      <c r="N18" s="85"/>
      <c r="O18" s="85"/>
      <c r="P18" s="85"/>
      <c r="Q18" s="85"/>
      <c r="R18" s="85"/>
      <c r="S18" s="85"/>
      <c r="T18" s="85"/>
      <c r="U18" s="85"/>
      <c r="V18" s="86"/>
    </row>
    <row r="19" spans="1:22" ht="15.75" thickBot="1">
      <c r="A19" s="36"/>
      <c r="B19" s="36"/>
      <c r="C19" s="36"/>
      <c r="D19" s="36"/>
      <c r="E19" s="37"/>
    </row>
    <row r="20" spans="1:22" ht="6" customHeight="1">
      <c r="A20" s="36"/>
      <c r="B20" s="36"/>
      <c r="C20" s="36"/>
      <c r="D20" s="36"/>
      <c r="E20" s="37"/>
      <c r="G20" s="1"/>
      <c r="H20" s="2"/>
      <c r="I20" s="2"/>
      <c r="J20" s="2"/>
      <c r="K20" s="2"/>
      <c r="L20" s="2"/>
      <c r="M20" s="2"/>
      <c r="N20" s="2"/>
      <c r="O20" s="2"/>
      <c r="P20" s="2"/>
      <c r="Q20" s="2"/>
      <c r="R20" s="2"/>
      <c r="S20" s="2"/>
      <c r="T20" s="2"/>
      <c r="U20" s="2"/>
      <c r="V20" s="3"/>
    </row>
    <row r="21" spans="1:22">
      <c r="A21" s="36"/>
      <c r="B21" s="36"/>
      <c r="C21" s="36"/>
      <c r="D21" s="36"/>
      <c r="E21" s="37"/>
      <c r="G21" s="4"/>
      <c r="H21" s="184" t="s">
        <v>136</v>
      </c>
      <c r="I21" s="184"/>
      <c r="J21" s="31" t="s">
        <v>138</v>
      </c>
      <c r="K21" s="31" t="s">
        <v>139</v>
      </c>
      <c r="L21" s="31" t="s">
        <v>140</v>
      </c>
      <c r="M21" s="31" t="s">
        <v>141</v>
      </c>
      <c r="N21" s="31" t="s">
        <v>142</v>
      </c>
      <c r="O21" s="31" t="s">
        <v>143</v>
      </c>
      <c r="P21" s="31" t="s">
        <v>144</v>
      </c>
      <c r="Q21" s="31" t="s">
        <v>145</v>
      </c>
      <c r="R21" s="31" t="s">
        <v>146</v>
      </c>
      <c r="S21" s="31" t="s">
        <v>147</v>
      </c>
      <c r="T21" s="31" t="s">
        <v>148</v>
      </c>
      <c r="U21" s="31" t="s">
        <v>149</v>
      </c>
      <c r="V21" s="6"/>
    </row>
    <row r="22" spans="1:22">
      <c r="A22" s="36"/>
      <c r="B22" s="36"/>
      <c r="C22" s="36"/>
      <c r="D22" s="36"/>
      <c r="E22" s="37"/>
      <c r="G22" s="4"/>
      <c r="H22" s="32">
        <v>41913</v>
      </c>
      <c r="I22" s="5" t="s">
        <v>137</v>
      </c>
      <c r="J22" s="33">
        <f ca="1">VLOOKUP($J$13,PUPILS!$A:$AM,J2,0)</f>
        <v>4257</v>
      </c>
      <c r="K22" s="33">
        <f ca="1">VLOOKUP($J$13,PUPILS!$A:$AM,K2,0)</f>
        <v>4277</v>
      </c>
      <c r="L22" s="33">
        <f ca="1">VLOOKUP($J$13,PUPILS!$A:$AM,L2,0)</f>
        <v>4350</v>
      </c>
      <c r="M22" s="33">
        <f ca="1">VLOOKUP($J$13,PUPILS!$A:$AM,M2,0)</f>
        <v>4024</v>
      </c>
      <c r="N22" s="33">
        <f ca="1">VLOOKUP($J$13,PUPILS!$A:$AM,N2,0)</f>
        <v>3884</v>
      </c>
      <c r="O22" s="33">
        <f ca="1">VLOOKUP($J$13,PUPILS!$A:$AM,O2,0)</f>
        <v>3820</v>
      </c>
      <c r="P22" s="33">
        <f ca="1">VLOOKUP($J$13,PUPILS!$A:$AM,P2,0)</f>
        <v>3598</v>
      </c>
      <c r="Q22" s="33">
        <f ca="1">VLOOKUP($J$13,PUPILS!$A:$AM,Q2,0)</f>
        <v>3794</v>
      </c>
      <c r="R22" s="33">
        <f ca="1">VLOOKUP($J$13,PUPILS!$A:$AM,R2,0)</f>
        <v>3743</v>
      </c>
      <c r="S22" s="33">
        <f ca="1">VLOOKUP($J$13,PUPILS!$A:$AM,S2,0)</f>
        <v>3513</v>
      </c>
      <c r="T22" s="33">
        <f ca="1">VLOOKUP($J$13,PUPILS!$A:$AM,T2,0)</f>
        <v>3681</v>
      </c>
      <c r="U22" s="33">
        <f ca="1">VLOOKUP($J$13,PUPILS!$A:$AM,U2,0)</f>
        <v>3614</v>
      </c>
      <c r="V22" s="6"/>
    </row>
    <row r="23" spans="1:22">
      <c r="A23" s="36"/>
      <c r="B23" s="36"/>
      <c r="C23" s="36"/>
      <c r="D23" s="36"/>
      <c r="E23" s="37"/>
      <c r="G23" s="4"/>
      <c r="H23" s="32">
        <v>42278</v>
      </c>
      <c r="I23" s="5" t="str">
        <f ca="1">IF(VLOOKUP($J$13,PUPILS!$A:$AM,39,0)="No","Estimated","Census")</f>
        <v>Census</v>
      </c>
      <c r="J23" s="33">
        <f ca="1">VLOOKUP($J$13,PUPILS!$A:$AM,J3,0)</f>
        <v>4481</v>
      </c>
      <c r="K23" s="33">
        <f ca="1">VLOOKUP($J$13,PUPILS!$A:$AM,K3,0)</f>
        <v>4368</v>
      </c>
      <c r="L23" s="33">
        <f ca="1">VLOOKUP($J$13,PUPILS!$A:$AM,L3,0)</f>
        <v>4255</v>
      </c>
      <c r="M23" s="33">
        <f ca="1">VLOOKUP($J$13,PUPILS!$A:$AM,M3,0)</f>
        <v>4288</v>
      </c>
      <c r="N23" s="33">
        <f ca="1">VLOOKUP($J$13,PUPILS!$A:$AM,N3,0)</f>
        <v>4036</v>
      </c>
      <c r="O23" s="33">
        <f ca="1">VLOOKUP($J$13,PUPILS!$A:$AM,O3,0)</f>
        <v>3901</v>
      </c>
      <c r="P23" s="33">
        <f ca="1">VLOOKUP($J$13,PUPILS!$A:$AM,P3,0)</f>
        <v>3810</v>
      </c>
      <c r="Q23" s="33">
        <f ca="1">VLOOKUP($J$13,PUPILS!$A:$AM,Q3,0)</f>
        <v>3868</v>
      </c>
      <c r="R23" s="33">
        <f ca="1">VLOOKUP($J$13,PUPILS!$A:$AM,R3,0)</f>
        <v>3853</v>
      </c>
      <c r="S23" s="33">
        <f ca="1">VLOOKUP($J$13,PUPILS!$A:$AM,S3,0)</f>
        <v>3801</v>
      </c>
      <c r="T23" s="33">
        <f ca="1">VLOOKUP($J$13,PUPILS!$A:$AM,T3,0)</f>
        <v>3550</v>
      </c>
      <c r="U23" s="33">
        <f ca="1">VLOOKUP($J$13,PUPILS!$A:$AM,U3,0)</f>
        <v>3730</v>
      </c>
      <c r="V23" s="6"/>
    </row>
    <row r="24" spans="1:22" ht="6.75" customHeight="1" thickBot="1">
      <c r="A24" s="36"/>
      <c r="B24" s="36"/>
      <c r="C24" s="36"/>
      <c r="D24" s="36"/>
      <c r="E24" s="37"/>
      <c r="G24" s="7"/>
      <c r="H24" s="8"/>
      <c r="I24" s="8"/>
      <c r="J24" s="8"/>
      <c r="K24" s="8"/>
      <c r="L24" s="8"/>
      <c r="M24" s="8"/>
      <c r="N24" s="8"/>
      <c r="O24" s="8"/>
      <c r="P24" s="8"/>
      <c r="Q24" s="8"/>
      <c r="R24" s="8"/>
      <c r="S24" s="8"/>
      <c r="T24" s="8"/>
      <c r="U24" s="8"/>
      <c r="V24" s="9"/>
    </row>
    <row r="25" spans="1:22" ht="15" customHeight="1" thickBot="1">
      <c r="A25" s="36"/>
      <c r="B25" s="36"/>
      <c r="C25" s="36"/>
      <c r="D25" s="36"/>
      <c r="E25" s="37"/>
      <c r="G25" s="5"/>
      <c r="H25" s="5"/>
      <c r="I25" s="5"/>
      <c r="J25" s="5"/>
      <c r="K25" s="5"/>
      <c r="L25" s="5"/>
      <c r="M25" s="5"/>
      <c r="N25" s="5"/>
      <c r="O25" s="5"/>
      <c r="P25" s="5"/>
      <c r="Q25" s="5"/>
      <c r="R25" s="5"/>
      <c r="S25" s="5"/>
      <c r="T25" s="5"/>
      <c r="U25" s="5"/>
      <c r="V25" s="5"/>
    </row>
    <row r="26" spans="1:22" ht="19.5" thickBot="1">
      <c r="A26" s="36"/>
      <c r="B26" s="36"/>
      <c r="C26" s="36"/>
      <c r="D26" s="36"/>
      <c r="E26" s="37"/>
      <c r="G26" s="1"/>
      <c r="H26" s="2"/>
      <c r="I26" s="2"/>
      <c r="J26" s="2"/>
      <c r="K26" s="2"/>
      <c r="L26" s="130" t="s">
        <v>365</v>
      </c>
      <c r="M26" s="131" t="s">
        <v>366</v>
      </c>
      <c r="O26" s="165" t="str">
        <f>IF(J13=0,"All Schools and Academies",I11)</f>
        <v>All Schools and Academies</v>
      </c>
      <c r="P26" s="165"/>
      <c r="Q26" s="165"/>
      <c r="R26" s="165"/>
      <c r="S26" s="165"/>
      <c r="T26" s="165"/>
      <c r="U26" s="165"/>
    </row>
    <row r="27" spans="1:22">
      <c r="A27" s="36"/>
      <c r="B27" s="36"/>
      <c r="C27" s="36"/>
      <c r="D27" s="36"/>
      <c r="E27" s="38">
        <f ca="1">IF(SUM(E35:E57)+ABS(R29)+ABS(S29)&gt;0,1,0)</f>
        <v>0</v>
      </c>
      <c r="F27" s="72"/>
      <c r="G27" s="4"/>
      <c r="H27" s="186" t="s">
        <v>363</v>
      </c>
      <c r="I27" s="186"/>
      <c r="J27" s="186"/>
      <c r="K27" s="5" t="s">
        <v>12</v>
      </c>
      <c r="L27" s="33">
        <f ca="1">VLOOKUP($J$13,PUPILS!$A:$AQ,41,0)</f>
        <v>386</v>
      </c>
      <c r="M27" s="132">
        <f ca="1">VLOOKUP($J$13,PUPILS!$A:$AZ,46,0)</f>
        <v>326</v>
      </c>
      <c r="N27" s="63"/>
      <c r="O27" s="76"/>
      <c r="P27" s="185" t="s">
        <v>151</v>
      </c>
      <c r="Q27" s="185"/>
      <c r="R27" s="185"/>
      <c r="S27" s="118" t="s">
        <v>152</v>
      </c>
      <c r="T27" s="122"/>
      <c r="U27" s="88"/>
    </row>
    <row r="28" spans="1:22" ht="15.75" thickBot="1">
      <c r="A28" s="49" t="s">
        <v>320</v>
      </c>
      <c r="B28" s="39">
        <v>1617</v>
      </c>
      <c r="C28" s="39" t="s">
        <v>317</v>
      </c>
      <c r="D28" s="39" t="s">
        <v>318</v>
      </c>
      <c r="E28" s="40" t="s">
        <v>319</v>
      </c>
      <c r="F28" s="73"/>
      <c r="G28" s="4"/>
      <c r="H28" s="186"/>
      <c r="I28" s="186"/>
      <c r="J28" s="186"/>
      <c r="K28" s="5" t="s">
        <v>95</v>
      </c>
      <c r="L28" s="33">
        <f ca="1">VLOOKUP($J$13,PUPILS!A:AQ,42,0)</f>
        <v>442</v>
      </c>
      <c r="M28" s="132">
        <f ca="1">VLOOKUP($J$13,PUPILS!$A:$AZ,47,0)</f>
        <v>292</v>
      </c>
      <c r="N28" s="63"/>
      <c r="O28" s="89" t="s">
        <v>336</v>
      </c>
      <c r="P28" s="90" t="s">
        <v>335</v>
      </c>
      <c r="Q28" s="90" t="s">
        <v>150</v>
      </c>
      <c r="R28" s="91" t="s">
        <v>337</v>
      </c>
      <c r="S28" s="90" t="s">
        <v>153</v>
      </c>
      <c r="T28" s="90" t="s">
        <v>154</v>
      </c>
      <c r="U28" s="92" t="s">
        <v>377</v>
      </c>
    </row>
    <row r="29" spans="1:22">
      <c r="A29" s="49"/>
      <c r="B29" s="39"/>
      <c r="C29" s="39"/>
      <c r="D29" s="39"/>
      <c r="E29" s="40"/>
      <c r="F29" s="73"/>
      <c r="G29" s="4"/>
      <c r="H29" s="186" t="s">
        <v>364</v>
      </c>
      <c r="I29" s="186"/>
      <c r="J29" s="186"/>
      <c r="K29" s="5" t="s">
        <v>12</v>
      </c>
      <c r="L29" s="33">
        <f ca="1">VLOOKUP($J$13,PUPILS!A:AZ,44,0)</f>
        <v>98</v>
      </c>
      <c r="M29" s="132">
        <f ca="1">VLOOKUP($J$13,PUPILS!$A:$AZ,48,0)</f>
        <v>95</v>
      </c>
      <c r="Q29" s="2"/>
      <c r="R29" s="75">
        <f ca="1">ROUND(VLOOKUP($J$13,NEWISB!B:BF,57,0)-R30,0)</f>
        <v>0</v>
      </c>
      <c r="S29" s="75">
        <f>IF(ISERROR(VLOOKUP($J$13,'1516NEWISB'!C:BG,57,0)),0,ROUND(VLOOKUP($J$13,'1516NEWISB'!C:BG,57,0)-S30,0))</f>
        <v>0</v>
      </c>
      <c r="T29" s="2"/>
    </row>
    <row r="30" spans="1:22" ht="15.75" thickBot="1">
      <c r="A30" s="49"/>
      <c r="B30" s="39"/>
      <c r="C30" s="39"/>
      <c r="D30" s="39"/>
      <c r="E30" s="40"/>
      <c r="F30" s="73"/>
      <c r="G30" s="7"/>
      <c r="H30" s="187"/>
      <c r="I30" s="187"/>
      <c r="J30" s="187"/>
      <c r="K30" s="8" t="s">
        <v>95</v>
      </c>
      <c r="L30" s="133">
        <f ca="1">VLOOKUP($J$13,PUPILS!A:AZ,45,0)</f>
        <v>123</v>
      </c>
      <c r="M30" s="134">
        <f ca="1">VLOOKUP($J$13,PUPILS!$A:$AZ,49,0)</f>
        <v>123</v>
      </c>
      <c r="O30" s="60" t="s">
        <v>380</v>
      </c>
      <c r="Q30" s="61"/>
      <c r="R30" s="62">
        <f ca="1">R62</f>
        <v>235330315.71478432</v>
      </c>
      <c r="S30" s="62">
        <f t="shared" ref="S30:T30" si="0">S62</f>
        <v>228462122.08586225</v>
      </c>
      <c r="T30" s="62">
        <f t="shared" ca="1" si="0"/>
        <v>6868193.6289220676</v>
      </c>
      <c r="U30" s="129">
        <f ca="1">IF(S30=0,0,T30/S30)</f>
        <v>3.0062723598184973E-2</v>
      </c>
    </row>
    <row r="31" spans="1:22">
      <c r="A31" s="49"/>
      <c r="B31" s="39"/>
      <c r="C31" s="39"/>
      <c r="D31" s="39"/>
      <c r="E31" s="40"/>
      <c r="F31" s="73"/>
      <c r="O31" s="50"/>
      <c r="P31" s="50"/>
      <c r="Q31" s="50"/>
      <c r="R31" s="50"/>
      <c r="S31" s="50"/>
      <c r="T31" s="50"/>
      <c r="U31" s="123"/>
    </row>
    <row r="32" spans="1:22">
      <c r="A32" s="49"/>
      <c r="B32" s="39"/>
      <c r="C32" s="39"/>
      <c r="D32" s="39"/>
      <c r="E32" s="40"/>
      <c r="F32" s="73"/>
      <c r="H32" s="163" t="s">
        <v>334</v>
      </c>
      <c r="I32" s="163"/>
      <c r="J32" s="163"/>
      <c r="K32" s="163"/>
      <c r="L32" s="163"/>
      <c r="M32" s="160" t="s">
        <v>12</v>
      </c>
      <c r="N32" s="162"/>
      <c r="O32" s="51"/>
      <c r="P32" s="51">
        <f ca="1">SUM(J23:P23)-L29+L27*7/12</f>
        <v>29266.166666666668</v>
      </c>
      <c r="Q32" s="51"/>
      <c r="R32" s="51"/>
      <c r="S32" s="51">
        <f ca="1">SUM(J22:P22)-M29+M27*7/12</f>
        <v>28305.166666666668</v>
      </c>
      <c r="T32" s="58">
        <f ca="1">P32-S32</f>
        <v>961</v>
      </c>
      <c r="U32" s="124">
        <f ca="1">IF(S32=0,0,T32/S32)</f>
        <v>3.3951398743456727E-2</v>
      </c>
    </row>
    <row r="33" spans="1:21" ht="15.75" thickBot="1">
      <c r="A33" s="49"/>
      <c r="B33" s="39"/>
      <c r="C33" s="39"/>
      <c r="D33" s="39"/>
      <c r="E33" s="40"/>
      <c r="F33" s="73"/>
      <c r="H33" s="163"/>
      <c r="I33" s="163"/>
      <c r="J33" s="163"/>
      <c r="K33" s="163"/>
      <c r="L33" s="163"/>
      <c r="M33" s="160" t="s">
        <v>95</v>
      </c>
      <c r="N33" s="162"/>
      <c r="O33" s="69"/>
      <c r="P33" s="69">
        <f ca="1">SUM(Q23:U23)-L30+L28*7/12</f>
        <v>18936.833333333332</v>
      </c>
      <c r="Q33" s="69"/>
      <c r="R33" s="69"/>
      <c r="S33" s="69">
        <f ca="1">SUM(Q22:U22)-M30+M28*7/12</f>
        <v>18392.333333333332</v>
      </c>
      <c r="T33" s="70">
        <f ca="1">P33-S33</f>
        <v>544.5</v>
      </c>
      <c r="U33" s="125">
        <f ca="1">IF(S33=0,0,T33/S33)</f>
        <v>2.9604726607100788E-2</v>
      </c>
    </row>
    <row r="34" spans="1:21">
      <c r="A34" s="49"/>
      <c r="B34" s="39"/>
      <c r="C34" s="39"/>
      <c r="D34" s="39"/>
      <c r="E34" s="40"/>
      <c r="F34" s="73"/>
      <c r="H34" s="160"/>
      <c r="I34" s="160"/>
      <c r="J34" s="160"/>
      <c r="K34" s="160"/>
      <c r="L34" s="160"/>
      <c r="O34" s="52"/>
      <c r="P34" s="52"/>
      <c r="Q34" s="52"/>
      <c r="R34" s="52"/>
      <c r="S34" s="52"/>
      <c r="T34" s="57"/>
      <c r="U34" s="126"/>
    </row>
    <row r="35" spans="1:21">
      <c r="A35" s="36">
        <f>C35</f>
        <v>3</v>
      </c>
      <c r="B35" s="37">
        <f ca="1">VLOOKUP($J$13,NEWISB!B:BG,C35,0)</f>
        <v>97215552.541666657</v>
      </c>
      <c r="C35" s="36">
        <v>3</v>
      </c>
      <c r="D35" s="36"/>
      <c r="E35" s="37">
        <f>IF($J$13=0,0,ABS(ROUND((B35-R35),0)))</f>
        <v>0</v>
      </c>
      <c r="H35" s="163" t="s">
        <v>155</v>
      </c>
      <c r="I35" s="163"/>
      <c r="J35" s="163"/>
      <c r="K35" s="163"/>
      <c r="L35" s="163"/>
      <c r="M35" s="160" t="s">
        <v>12</v>
      </c>
      <c r="N35" s="162"/>
      <c r="O35" s="53">
        <f>IF(J13=0,0,100%)</f>
        <v>0</v>
      </c>
      <c r="P35" s="51">
        <f>IF(J13=0,0,P32)</f>
        <v>0</v>
      </c>
      <c r="Q35" s="74">
        <v>3325.75</v>
      </c>
      <c r="R35" s="51">
        <f ca="1">IF($J$13=0, B35,P35*Q35*O35)</f>
        <v>97215552.541666657</v>
      </c>
      <c r="S35" s="51">
        <f>IF(ISERROR(VLOOKUP($J$13,'1516NEWISB'!C:BG,BudgetShare!A35,0)),0,VLOOKUP($J$13,'1516NEWISB'!C:BG,BudgetShare!A35,0))</f>
        <v>93879382.375</v>
      </c>
      <c r="T35" s="57">
        <f ca="1">R35-S35</f>
        <v>3336170.1666666567</v>
      </c>
      <c r="U35" s="124">
        <f ca="1">IF(S35=0,0,T35/S35)</f>
        <v>3.5536771570783957E-2</v>
      </c>
    </row>
    <row r="36" spans="1:21">
      <c r="A36" s="36">
        <f t="shared" ref="A36:A62" si="1">C36</f>
        <v>4</v>
      </c>
      <c r="B36" s="37">
        <f ca="1">VLOOKUP($J$13,NEWISB!B:BG,C36,0)+VLOOKUP($J$13,NEWISB!B:BG,D36,0)</f>
        <v>90382854.343333334</v>
      </c>
      <c r="C36" s="36">
        <v>4</v>
      </c>
      <c r="D36" s="36">
        <v>5</v>
      </c>
      <c r="E36" s="37">
        <f t="shared" ref="E36:E63" si="2">IF($J$13=0,0,ABS(ROUND((B36-R36),0)))</f>
        <v>0</v>
      </c>
      <c r="H36" s="163"/>
      <c r="I36" s="163"/>
      <c r="J36" s="163"/>
      <c r="K36" s="163"/>
      <c r="L36" s="163"/>
      <c r="M36" s="160" t="s">
        <v>95</v>
      </c>
      <c r="N36" s="162"/>
      <c r="O36" s="53">
        <f>IF(J13=0,0,100%)</f>
        <v>0</v>
      </c>
      <c r="P36" s="51">
        <f>IF(J13=0,0,P33)</f>
        <v>0</v>
      </c>
      <c r="Q36" s="74">
        <v>4772.8599999999997</v>
      </c>
      <c r="R36" s="51">
        <f t="shared" ref="R36:R49" ca="1" si="3">IF($J$13=0, B36,P36*Q36*O36)</f>
        <v>90382854.343333334</v>
      </c>
      <c r="S36" s="51">
        <f>IF(ISERROR(VLOOKUP($J$13,'1516NEWISB'!C:BG,BudgetShare!A36,0)),0,VLOOKUP($J$13,'1516NEWISB'!C:BG,BudgetShare!A36,0))+IF(ISERROR(VLOOKUP($J$13,'1516NEWISB'!C:BG,BudgetShare!D36,0)),0,VLOOKUP($J$13,'1516NEWISB'!C:BG,BudgetShare!D36,0))</f>
        <v>87797767.430000007</v>
      </c>
      <c r="T36" s="57">
        <f ca="1">R36-S36</f>
        <v>2585086.9133333266</v>
      </c>
      <c r="U36" s="124">
        <f t="shared" ref="U36:U56" ca="1" si="4">IF(S36=0,0,T36/S36)</f>
        <v>2.9443652031293188E-2</v>
      </c>
    </row>
    <row r="37" spans="1:21">
      <c r="A37" s="36">
        <f t="shared" si="1"/>
        <v>0</v>
      </c>
      <c r="B37" s="37"/>
      <c r="C37" s="36"/>
      <c r="D37" s="36"/>
      <c r="E37" s="37">
        <f t="shared" si="2"/>
        <v>0</v>
      </c>
      <c r="H37" s="160"/>
      <c r="I37" s="160"/>
      <c r="J37" s="160"/>
      <c r="K37" s="160"/>
      <c r="L37" s="160"/>
      <c r="M37" s="160"/>
      <c r="N37" s="162"/>
      <c r="O37" s="52"/>
      <c r="P37" s="51"/>
      <c r="Q37" s="74"/>
      <c r="R37" s="51">
        <f t="shared" si="3"/>
        <v>0</v>
      </c>
      <c r="S37" s="51"/>
      <c r="T37" s="57"/>
      <c r="U37" s="124"/>
    </row>
    <row r="38" spans="1:21">
      <c r="A38" s="36">
        <f t="shared" si="1"/>
        <v>6</v>
      </c>
      <c r="B38" s="37">
        <f ca="1">VLOOKUP($J$13,NEWISB!B:BG,C38,0)</f>
        <v>10781240.096788418</v>
      </c>
      <c r="C38" s="36">
        <v>6</v>
      </c>
      <c r="D38" s="36">
        <v>20</v>
      </c>
      <c r="E38" s="37">
        <f t="shared" si="2"/>
        <v>0</v>
      </c>
      <c r="H38" s="163" t="s">
        <v>156</v>
      </c>
      <c r="I38" s="163"/>
      <c r="J38" s="163"/>
      <c r="K38" s="163"/>
      <c r="L38" s="163"/>
      <c r="M38" s="160" t="s">
        <v>12</v>
      </c>
      <c r="N38" s="162"/>
      <c r="O38" s="54">
        <f ca="1">IF(ISERROR(VLOOKUP($J$13,DATA!$B:$AX,BudgetShare!D38,0)),0,VLOOKUP($J$13,DATA!$B:$AX,BudgetShare!D38,0))</f>
        <v>0</v>
      </c>
      <c r="P38" s="51">
        <f>$P$35</f>
        <v>0</v>
      </c>
      <c r="Q38" s="74">
        <v>1383.56</v>
      </c>
      <c r="R38" s="51">
        <f t="shared" ca="1" si="3"/>
        <v>10781240.096788418</v>
      </c>
      <c r="S38" s="51">
        <f>IF(ISERROR(VLOOKUP($J$13,'1516NEWISB'!C:BG,BudgetShare!A38,0)),0,VLOOKUP($J$13,'1516NEWISB'!C:BG,BudgetShare!A38,0))</f>
        <v>10432344.53579687</v>
      </c>
      <c r="T38" s="57">
        <f t="shared" ref="T38:T61" ca="1" si="5">R38-S38</f>
        <v>348895.560991548</v>
      </c>
      <c r="U38" s="124">
        <f t="shared" ca="1" si="4"/>
        <v>3.3443638656140084E-2</v>
      </c>
    </row>
    <row r="39" spans="1:21">
      <c r="A39" s="36">
        <f t="shared" si="1"/>
        <v>7</v>
      </c>
      <c r="B39" s="37">
        <f ca="1">VLOOKUP($J$13,NEWISB!B:BG,C39,0)</f>
        <v>7673754.7632715534</v>
      </c>
      <c r="C39" s="36">
        <v>7</v>
      </c>
      <c r="D39" s="36">
        <v>22</v>
      </c>
      <c r="E39" s="37">
        <f t="shared" si="2"/>
        <v>0</v>
      </c>
      <c r="H39" s="163"/>
      <c r="I39" s="163"/>
      <c r="J39" s="163"/>
      <c r="K39" s="163"/>
      <c r="L39" s="163"/>
      <c r="M39" s="160" t="s">
        <v>95</v>
      </c>
      <c r="N39" s="162"/>
      <c r="O39" s="54">
        <f ca="1">IF(ISERROR(VLOOKUP($J$13,DATA!$B:$AX,BudgetShare!D39,0)),0,VLOOKUP($J$13,DATA!$B:$AX,BudgetShare!D39,0))</f>
        <v>0</v>
      </c>
      <c r="P39" s="51">
        <f>$P$36</f>
        <v>0</v>
      </c>
      <c r="Q39" s="74">
        <v>1375.32</v>
      </c>
      <c r="R39" s="51">
        <f t="shared" ca="1" si="3"/>
        <v>7673754.7632715534</v>
      </c>
      <c r="S39" s="51">
        <f>IF(ISERROR(VLOOKUP($J$13,'1516NEWISB'!C:BG,BudgetShare!A39,0)),0,VLOOKUP($J$13,'1516NEWISB'!C:BG,BudgetShare!A39,0))</f>
        <v>7628809.461660739</v>
      </c>
      <c r="T39" s="57">
        <f t="shared" ca="1" si="5"/>
        <v>44945.301610814407</v>
      </c>
      <c r="U39" s="124">
        <f t="shared" ca="1" si="4"/>
        <v>5.8915223714382983E-3</v>
      </c>
    </row>
    <row r="40" spans="1:21">
      <c r="A40" s="36">
        <f t="shared" si="1"/>
        <v>0</v>
      </c>
      <c r="B40" s="37"/>
      <c r="C40" s="36"/>
      <c r="D40" s="36"/>
      <c r="E40" s="37">
        <f t="shared" si="2"/>
        <v>0</v>
      </c>
      <c r="H40" s="160"/>
      <c r="I40" s="160"/>
      <c r="J40" s="160"/>
      <c r="K40" s="160"/>
      <c r="L40" s="160"/>
      <c r="M40" s="160"/>
      <c r="N40" s="162"/>
      <c r="O40" s="52"/>
      <c r="P40" s="51"/>
      <c r="Q40" s="74"/>
      <c r="R40" s="51"/>
      <c r="S40" s="51"/>
      <c r="T40" s="57"/>
      <c r="U40" s="124"/>
    </row>
    <row r="41" spans="1:21">
      <c r="A41" s="36">
        <f t="shared" si="1"/>
        <v>11</v>
      </c>
      <c r="B41" s="37">
        <f ca="1">VLOOKUP($J$13,NEWISB!B:BG,C41,0)</f>
        <v>712183.93034438824</v>
      </c>
      <c r="C41" s="36">
        <v>11</v>
      </c>
      <c r="D41" s="36">
        <v>27</v>
      </c>
      <c r="E41" s="37">
        <f t="shared" si="2"/>
        <v>0</v>
      </c>
      <c r="H41" s="164" t="s">
        <v>384</v>
      </c>
      <c r="I41" s="164"/>
      <c r="J41" s="164"/>
      <c r="K41" s="164"/>
      <c r="L41" s="135" t="s">
        <v>381</v>
      </c>
      <c r="M41" s="160" t="s">
        <v>12</v>
      </c>
      <c r="N41" s="162"/>
      <c r="O41" s="54">
        <f ca="1">IF(ISERROR(VLOOKUP($J$13,DATA!$B:$AX,BudgetShare!D41,0)),0,VLOOKUP($J$13,DATA!$B:$AX,BudgetShare!D41,0))</f>
        <v>0</v>
      </c>
      <c r="P41" s="51">
        <f t="shared" ref="P41:P43" si="6">$P$35</f>
        <v>0</v>
      </c>
      <c r="Q41" s="74">
        <v>215</v>
      </c>
      <c r="R41" s="51">
        <f t="shared" ca="1" si="3"/>
        <v>712183.93034438824</v>
      </c>
      <c r="S41" s="51">
        <f>IF(ISERROR(VLOOKUP($J$13,'1516NEWISB'!C:BG,BudgetShare!A41,0)),0,VLOOKUP($J$13,'1516NEWISB'!C:BG,BudgetShare!A41,0))</f>
        <v>692801.95699486963</v>
      </c>
      <c r="T41" s="57">
        <f t="shared" ca="1" si="5"/>
        <v>19381.973349518608</v>
      </c>
      <c r="U41" s="124">
        <f t="shared" ca="1" si="4"/>
        <v>2.7976210450661496E-2</v>
      </c>
    </row>
    <row r="42" spans="1:21">
      <c r="A42" s="36">
        <f t="shared" si="1"/>
        <v>12</v>
      </c>
      <c r="B42" s="37">
        <f ca="1">VLOOKUP($J$13,NEWISB!B:BG,C42,0)</f>
        <v>1428444.0190907414</v>
      </c>
      <c r="C42" s="36">
        <v>12</v>
      </c>
      <c r="D42" s="36">
        <v>28</v>
      </c>
      <c r="E42" s="37">
        <f t="shared" si="2"/>
        <v>0</v>
      </c>
      <c r="H42" s="164"/>
      <c r="I42" s="164"/>
      <c r="J42" s="164"/>
      <c r="K42" s="164"/>
      <c r="L42" s="135" t="s">
        <v>382</v>
      </c>
      <c r="M42" s="160" t="s">
        <v>12</v>
      </c>
      <c r="N42" s="162"/>
      <c r="O42" s="54">
        <f ca="1">IF(ISERROR(VLOOKUP($J$13,DATA!$B:$AX,BudgetShare!D42,0)),0,VLOOKUP($J$13,DATA!$B:$AX,BudgetShare!D42,0))</f>
        <v>0</v>
      </c>
      <c r="P42" s="51">
        <f t="shared" si="6"/>
        <v>0</v>
      </c>
      <c r="Q42" s="74">
        <v>717</v>
      </c>
      <c r="R42" s="51">
        <f t="shared" ca="1" si="3"/>
        <v>1428444.0190907414</v>
      </c>
      <c r="S42" s="51">
        <f>IF(ISERROR(VLOOKUP($J$13,'1516NEWISB'!C:BG,BudgetShare!A42,0)),0,VLOOKUP($J$13,'1516NEWISB'!C:BG,BudgetShare!A42,0))</f>
        <v>1340156.0568962591</v>
      </c>
      <c r="T42" s="57">
        <f t="shared" ca="1" si="5"/>
        <v>88287.96219448233</v>
      </c>
      <c r="U42" s="124">
        <f t="shared" ca="1" si="4"/>
        <v>6.5878866673895628E-2</v>
      </c>
    </row>
    <row r="43" spans="1:21">
      <c r="A43" s="36">
        <f t="shared" si="1"/>
        <v>13</v>
      </c>
      <c r="B43" s="37">
        <f ca="1">VLOOKUP($J$13,NEWISB!B:BG,C43,0)</f>
        <v>2883473.058780821</v>
      </c>
      <c r="C43" s="36">
        <v>13</v>
      </c>
      <c r="D43" s="36">
        <v>29</v>
      </c>
      <c r="E43" s="37">
        <f t="shared" si="2"/>
        <v>0</v>
      </c>
      <c r="H43" s="164"/>
      <c r="I43" s="164"/>
      <c r="J43" s="164"/>
      <c r="K43" s="164"/>
      <c r="L43" s="135" t="s">
        <v>383</v>
      </c>
      <c r="M43" s="160" t="s">
        <v>12</v>
      </c>
      <c r="N43" s="162"/>
      <c r="O43" s="54">
        <f ca="1">IF(ISERROR(VLOOKUP($J$13,DATA!$B:$AX,BudgetShare!D43,0)),0,VLOOKUP($J$13,DATA!$B:$AX,BudgetShare!D43,0))</f>
        <v>0</v>
      </c>
      <c r="P43" s="51">
        <f t="shared" si="6"/>
        <v>0</v>
      </c>
      <c r="Q43" s="74">
        <v>4205</v>
      </c>
      <c r="R43" s="51">
        <f t="shared" ca="1" si="3"/>
        <v>2883473.058780821</v>
      </c>
      <c r="S43" s="51">
        <f>IF(ISERROR(VLOOKUP($J$13,'1516NEWISB'!C:BG,BudgetShare!A43,0)),0,VLOOKUP($J$13,'1516NEWISB'!C:BG,BudgetShare!A43,0))</f>
        <v>2736264.5318593825</v>
      </c>
      <c r="T43" s="57">
        <f t="shared" ca="1" si="5"/>
        <v>147208.52692143852</v>
      </c>
      <c r="U43" s="124">
        <f t="shared" ca="1" si="4"/>
        <v>5.3799084557590429E-2</v>
      </c>
    </row>
    <row r="44" spans="1:21">
      <c r="A44" s="36">
        <f t="shared" si="1"/>
        <v>17</v>
      </c>
      <c r="B44" s="37">
        <f ca="1">VLOOKUP($J$13,NEWISB!B:BG,C44,0)</f>
        <v>549945.87394132395</v>
      </c>
      <c r="C44" s="36">
        <v>17</v>
      </c>
      <c r="D44" s="36">
        <v>34</v>
      </c>
      <c r="E44" s="37">
        <f t="shared" si="2"/>
        <v>0</v>
      </c>
      <c r="H44" s="164"/>
      <c r="I44" s="164"/>
      <c r="J44" s="164"/>
      <c r="K44" s="164"/>
      <c r="L44" s="135" t="s">
        <v>381</v>
      </c>
      <c r="M44" s="160" t="s">
        <v>95</v>
      </c>
      <c r="N44" s="162"/>
      <c r="O44" s="54">
        <f ca="1">IF(ISERROR(VLOOKUP($J$13,DATA!$B:$AX,BudgetShare!D44,0)),0,VLOOKUP($J$13,DATA!$B:$AX,BudgetShare!D44,0))</f>
        <v>0</v>
      </c>
      <c r="P44" s="51">
        <f t="shared" ref="P44:P46" si="7">$P$36</f>
        <v>0</v>
      </c>
      <c r="Q44" s="74">
        <v>247</v>
      </c>
      <c r="R44" s="51">
        <f t="shared" ca="1" si="3"/>
        <v>549945.87394132395</v>
      </c>
      <c r="S44" s="51">
        <f>IF(ISERROR(VLOOKUP($J$13,'1516NEWISB'!C:BG,BudgetShare!A44,0)),0,VLOOKUP($J$13,'1516NEWISB'!C:BG,BudgetShare!A44,0))</f>
        <v>549954.46465127834</v>
      </c>
      <c r="T44" s="57">
        <f t="shared" ca="1" si="5"/>
        <v>-8.590709954383783</v>
      </c>
      <c r="U44" s="124">
        <f t="shared" ca="1" si="4"/>
        <v>-1.5620765911648854E-5</v>
      </c>
    </row>
    <row r="45" spans="1:21">
      <c r="A45" s="36">
        <f t="shared" si="1"/>
        <v>18</v>
      </c>
      <c r="B45" s="37">
        <f ca="1">VLOOKUP($J$13,NEWISB!B:BG,C45,0)</f>
        <v>1107925.9425619391</v>
      </c>
      <c r="C45" s="36">
        <v>18</v>
      </c>
      <c r="D45" s="36">
        <v>35</v>
      </c>
      <c r="E45" s="37">
        <f t="shared" si="2"/>
        <v>0</v>
      </c>
      <c r="H45" s="164"/>
      <c r="I45" s="164"/>
      <c r="J45" s="164"/>
      <c r="K45" s="164"/>
      <c r="L45" s="135" t="s">
        <v>382</v>
      </c>
      <c r="M45" s="160" t="s">
        <v>95</v>
      </c>
      <c r="N45" s="162"/>
      <c r="O45" s="54">
        <f ca="1">IF(ISERROR(VLOOKUP($J$13,DATA!$B:$AX,BudgetShare!D45,0)),0,VLOOKUP($J$13,DATA!$B:$AX,BudgetShare!D45,0))</f>
        <v>0</v>
      </c>
      <c r="P45" s="51">
        <f t="shared" si="7"/>
        <v>0</v>
      </c>
      <c r="Q45" s="74">
        <v>819</v>
      </c>
      <c r="R45" s="51">
        <f t="shared" ca="1" si="3"/>
        <v>1107925.9425619391</v>
      </c>
      <c r="S45" s="51">
        <f>IF(ISERROR(VLOOKUP($J$13,'1516NEWISB'!C:BG,BudgetShare!A45,0)),0,VLOOKUP($J$13,'1516NEWISB'!C:BG,BudgetShare!A45,0))</f>
        <v>1105071.7935635711</v>
      </c>
      <c r="T45" s="57">
        <f t="shared" ca="1" si="5"/>
        <v>2854.1489983680658</v>
      </c>
      <c r="U45" s="124">
        <f t="shared" ca="1" si="4"/>
        <v>2.5827724632841932E-3</v>
      </c>
    </row>
    <row r="46" spans="1:21">
      <c r="A46" s="36">
        <f t="shared" si="1"/>
        <v>19</v>
      </c>
      <c r="B46" s="37">
        <f ca="1">VLOOKUP($J$13,NEWISB!B:BG,C46,0)</f>
        <v>1846750.4247112223</v>
      </c>
      <c r="C46" s="36">
        <v>19</v>
      </c>
      <c r="D46" s="36">
        <v>36</v>
      </c>
      <c r="E46" s="37">
        <f t="shared" si="2"/>
        <v>0</v>
      </c>
      <c r="H46" s="164"/>
      <c r="I46" s="164"/>
      <c r="J46" s="164"/>
      <c r="K46" s="164"/>
      <c r="L46" s="135" t="s">
        <v>383</v>
      </c>
      <c r="M46" s="160" t="s">
        <v>95</v>
      </c>
      <c r="N46" s="162"/>
      <c r="O46" s="54">
        <f ca="1">IF(ISERROR(VLOOKUP($J$13,DATA!$B:$AX,BudgetShare!D46,0)),0,VLOOKUP($J$13,DATA!$B:$AX,BudgetShare!D46,0))</f>
        <v>0</v>
      </c>
      <c r="P46" s="51">
        <f t="shared" si="7"/>
        <v>0</v>
      </c>
      <c r="Q46" s="74">
        <v>2917</v>
      </c>
      <c r="R46" s="51">
        <f t="shared" ca="1" si="3"/>
        <v>1846750.4247112223</v>
      </c>
      <c r="S46" s="51">
        <f>IF(ISERROR(VLOOKUP($J$13,'1516NEWISB'!C:BG,BudgetShare!A46,0)),0,VLOOKUP($J$13,'1516NEWISB'!C:BG,BudgetShare!A46,0))</f>
        <v>1856714.7642795998</v>
      </c>
      <c r="T46" s="57">
        <f t="shared" ca="1" si="5"/>
        <v>-9964.3395683774725</v>
      </c>
      <c r="U46" s="124">
        <f t="shared" ca="1" si="4"/>
        <v>-5.3666506886660154E-3</v>
      </c>
    </row>
    <row r="47" spans="1:21">
      <c r="A47" s="36">
        <f t="shared" si="1"/>
        <v>0</v>
      </c>
      <c r="B47" s="37"/>
      <c r="C47" s="36"/>
      <c r="D47" s="36"/>
      <c r="E47" s="37">
        <f t="shared" si="2"/>
        <v>0</v>
      </c>
      <c r="H47" s="160"/>
      <c r="I47" s="160"/>
      <c r="J47" s="160"/>
      <c r="K47" s="160"/>
      <c r="L47" s="160"/>
      <c r="M47" s="160"/>
      <c r="N47" s="162"/>
      <c r="O47" s="54"/>
      <c r="P47" s="51"/>
      <c r="Q47" s="74"/>
      <c r="R47" s="51"/>
      <c r="S47" s="51"/>
      <c r="T47" s="57"/>
      <c r="U47" s="124"/>
    </row>
    <row r="48" spans="1:21">
      <c r="A48" s="36">
        <f t="shared" si="1"/>
        <v>20</v>
      </c>
      <c r="B48" s="37">
        <f ca="1">VLOOKUP($J$13,NEWISB!B:BG,C48,0)</f>
        <v>3207095.7799062077</v>
      </c>
      <c r="C48" s="36">
        <v>20</v>
      </c>
      <c r="D48" s="36">
        <v>38</v>
      </c>
      <c r="E48" s="37">
        <f t="shared" si="2"/>
        <v>0</v>
      </c>
      <c r="H48" s="163" t="s">
        <v>157</v>
      </c>
      <c r="I48" s="163"/>
      <c r="J48" s="163"/>
      <c r="K48" s="163"/>
      <c r="L48" s="163"/>
      <c r="M48" s="160" t="s">
        <v>12</v>
      </c>
      <c r="N48" s="162"/>
      <c r="O48" s="54">
        <f ca="1">IF(ISERROR(VLOOKUP($J$13,DATA!$B:$AX,BudgetShare!D48,0)),0,VLOOKUP($J$13,DATA!$B:$AX,BudgetShare!D48,0))</f>
        <v>0</v>
      </c>
      <c r="P48" s="51">
        <f>$P$35</f>
        <v>0</v>
      </c>
      <c r="Q48" s="74">
        <v>530</v>
      </c>
      <c r="R48" s="51">
        <f t="shared" ca="1" si="3"/>
        <v>3207095.7799062077</v>
      </c>
      <c r="S48" s="51">
        <f>IF(ISERROR(VLOOKUP($J$13,'1516NEWISB'!C:BG,BudgetShare!A48,0)),0,VLOOKUP($J$13,'1516NEWISB'!C:BG,BudgetShare!A48,0))</f>
        <v>3125206.9474371029</v>
      </c>
      <c r="T48" s="57">
        <f t="shared" ca="1" si="5"/>
        <v>81888.832469104789</v>
      </c>
      <c r="U48" s="124">
        <f ca="1">IF(S48=0,0,T48/S48)</f>
        <v>2.6202691164583385E-2</v>
      </c>
    </row>
    <row r="49" spans="1:21">
      <c r="A49" s="36">
        <f t="shared" si="1"/>
        <v>21</v>
      </c>
      <c r="B49" s="37">
        <f ca="1">VLOOKUP($J$13,NEWISB!B:BG,C49,0)</f>
        <v>1005705.5315915731</v>
      </c>
      <c r="C49" s="36">
        <v>21</v>
      </c>
      <c r="D49" s="36">
        <v>41</v>
      </c>
      <c r="E49" s="37">
        <f t="shared" si="2"/>
        <v>0</v>
      </c>
      <c r="H49" s="163"/>
      <c r="I49" s="163"/>
      <c r="J49" s="163"/>
      <c r="K49" s="163"/>
      <c r="L49" s="163"/>
      <c r="M49" s="160" t="s">
        <v>95</v>
      </c>
      <c r="N49" s="162"/>
      <c r="O49" s="54">
        <f ca="1">IF(ISERROR(VLOOKUP($J$13,DATA!$B:$AX,BudgetShare!D49,0)),0,VLOOKUP($J$13,DATA!$B:$AX,BudgetShare!D49,0))</f>
        <v>0</v>
      </c>
      <c r="P49" s="51">
        <f>P46</f>
        <v>0</v>
      </c>
      <c r="Q49" s="74">
        <v>1378</v>
      </c>
      <c r="R49" s="51">
        <f t="shared" ca="1" si="3"/>
        <v>1005705.5315915731</v>
      </c>
      <c r="S49" s="51">
        <f>IF(ISERROR(VLOOKUP($J$13,'1516NEWISB'!C:BG,BudgetShare!A49,0)),0,VLOOKUP($J$13,'1516NEWISB'!C:BG,BudgetShare!A49,0))</f>
        <v>1031110.3088960471</v>
      </c>
      <c r="T49" s="57">
        <f t="shared" ca="1" si="5"/>
        <v>-25404.777304473915</v>
      </c>
      <c r="U49" s="124">
        <f t="shared" ca="1" si="4"/>
        <v>-2.4638273020151848E-2</v>
      </c>
    </row>
    <row r="50" spans="1:21">
      <c r="A50" s="36">
        <f t="shared" si="1"/>
        <v>0</v>
      </c>
      <c r="B50" s="37"/>
      <c r="C50" s="36"/>
      <c r="D50" s="36"/>
      <c r="E50" s="37">
        <f t="shared" si="2"/>
        <v>0</v>
      </c>
      <c r="H50" s="160"/>
      <c r="I50" s="160"/>
      <c r="J50" s="160"/>
      <c r="K50" s="160"/>
      <c r="L50" s="160"/>
      <c r="M50" s="160"/>
      <c r="N50" s="162"/>
      <c r="O50" s="54"/>
      <c r="P50" s="51"/>
      <c r="Q50" s="74"/>
      <c r="R50" s="51"/>
      <c r="S50" s="51"/>
      <c r="T50" s="57"/>
      <c r="U50" s="124"/>
    </row>
    <row r="51" spans="1:21">
      <c r="A51" s="36">
        <f t="shared" si="1"/>
        <v>25</v>
      </c>
      <c r="B51" s="37">
        <f ca="1">VLOOKUP($J$13,NEWISB!B:BG,C51,0)</f>
        <v>153214.25077660714</v>
      </c>
      <c r="C51" s="36">
        <v>25</v>
      </c>
      <c r="D51" s="36">
        <v>48</v>
      </c>
      <c r="E51" s="37">
        <f t="shared" si="2"/>
        <v>0</v>
      </c>
      <c r="H51" s="163" t="s">
        <v>385</v>
      </c>
      <c r="I51" s="163"/>
      <c r="J51" s="163"/>
      <c r="K51" s="163"/>
      <c r="L51" s="163"/>
      <c r="M51" s="160" t="s">
        <v>12</v>
      </c>
      <c r="N51" s="162"/>
      <c r="O51" s="54">
        <f ca="1">IF(ISERROR(VLOOKUP($J$13,DATA!$B:$AX,BudgetShare!D51,0)),0,VLOOKUP($J$13,DATA!$B:$AX,BudgetShare!D51,0))</f>
        <v>0</v>
      </c>
      <c r="P51" s="51">
        <f>$P$35</f>
        <v>0</v>
      </c>
      <c r="Q51" s="74">
        <v>422.9</v>
      </c>
      <c r="R51" s="51">
        <f ca="1">IF($J$13=0,B51,IF(O51&lt;0.1,0,P51*Q51*(O51-0.1)))</f>
        <v>153214.25077660714</v>
      </c>
      <c r="S51" s="51">
        <f>IF(ISERROR(VLOOKUP($J$13,'1516NEWISB'!C:BG,BudgetShare!A51,0)),0,VLOOKUP($J$13,'1516NEWISB'!C:BG,BudgetShare!A51,0))</f>
        <v>149719.41929236741</v>
      </c>
      <c r="T51" s="57">
        <f t="shared" ca="1" si="5"/>
        <v>3494.8314842397231</v>
      </c>
      <c r="U51" s="124">
        <f t="shared" ca="1" si="4"/>
        <v>2.3342539670255635E-2</v>
      </c>
    </row>
    <row r="52" spans="1:21">
      <c r="A52" s="36">
        <f t="shared" si="1"/>
        <v>26</v>
      </c>
      <c r="B52" s="37">
        <f ca="1">VLOOKUP($J$13,NEWISB!B:BG,C52,0)</f>
        <v>95746.231482778705</v>
      </c>
      <c r="C52" s="36">
        <v>26</v>
      </c>
      <c r="D52" s="36">
        <v>49</v>
      </c>
      <c r="E52" s="37">
        <f t="shared" si="2"/>
        <v>0</v>
      </c>
      <c r="H52" s="163"/>
      <c r="I52" s="163"/>
      <c r="J52" s="163"/>
      <c r="K52" s="163"/>
      <c r="L52" s="163"/>
      <c r="M52" s="160" t="s">
        <v>95</v>
      </c>
      <c r="N52" s="162"/>
      <c r="O52" s="54">
        <f ca="1">IF(ISERROR(VLOOKUP($J$13,DATA!$B:$AX,BudgetShare!D52,0)),0,VLOOKUP($J$13,DATA!$B:$AX,BudgetShare!D52,0))</f>
        <v>0</v>
      </c>
      <c r="P52" s="51">
        <f>P49</f>
        <v>0</v>
      </c>
      <c r="Q52" s="74">
        <v>618.53</v>
      </c>
      <c r="R52" s="51">
        <f ca="1">IF($J$13=0,B52,IF(O52&lt;0.1,0,P52*Q52*(O52-0.1)))</f>
        <v>95746.231482778705</v>
      </c>
      <c r="S52" s="51">
        <f>IF(ISERROR(VLOOKUP($J$13,'1516NEWISB'!C:BG,BudgetShare!A52,0)),0,VLOOKUP($J$13,'1516NEWISB'!C:BG,BudgetShare!A52,0))</f>
        <v>105227.18922022812</v>
      </c>
      <c r="T52" s="57">
        <f t="shared" ca="1" si="5"/>
        <v>-9480.9577374494111</v>
      </c>
      <c r="U52" s="124">
        <f t="shared" ca="1" si="4"/>
        <v>-9.0099885853711092E-2</v>
      </c>
    </row>
    <row r="53" spans="1:21">
      <c r="A53" s="36">
        <f t="shared" si="1"/>
        <v>0</v>
      </c>
      <c r="B53" s="37"/>
      <c r="C53" s="36"/>
      <c r="D53" s="36"/>
      <c r="E53" s="37">
        <f t="shared" si="2"/>
        <v>0</v>
      </c>
      <c r="H53" s="160"/>
      <c r="I53" s="160"/>
      <c r="J53" s="160"/>
      <c r="K53" s="160"/>
      <c r="L53" s="160"/>
      <c r="M53" s="160"/>
      <c r="N53" s="162"/>
      <c r="O53" s="52"/>
      <c r="P53" s="51"/>
      <c r="Q53" s="74"/>
      <c r="R53" s="51"/>
      <c r="S53" s="51"/>
      <c r="T53" s="57"/>
      <c r="U53" s="124"/>
    </row>
    <row r="54" spans="1:21">
      <c r="A54" s="36">
        <f t="shared" si="1"/>
        <v>27</v>
      </c>
      <c r="B54" s="37">
        <f ca="1">VLOOKUP($J$13,NEWISB!B:BG,C54,0)+VLOOKUP($J$13,NEWISB!B:BG,D54,0)</f>
        <v>14030000</v>
      </c>
      <c r="C54" s="36">
        <v>27</v>
      </c>
      <c r="D54" s="36">
        <v>28</v>
      </c>
      <c r="E54" s="37">
        <f t="shared" si="2"/>
        <v>0</v>
      </c>
      <c r="H54" s="160" t="s">
        <v>158</v>
      </c>
      <c r="I54" s="160"/>
      <c r="J54" s="160"/>
      <c r="K54" s="160"/>
      <c r="L54" s="160"/>
      <c r="M54" s="160"/>
      <c r="N54" s="162"/>
      <c r="O54" s="54">
        <f>IF(J13=0,0,R54/Q54)</f>
        <v>0</v>
      </c>
      <c r="P54" s="51">
        <f>IF(J13=0,0,1)</f>
        <v>0</v>
      </c>
      <c r="Q54" s="74">
        <v>122000</v>
      </c>
      <c r="R54" s="51">
        <f ca="1">B54</f>
        <v>14030000</v>
      </c>
      <c r="S54" s="51">
        <f>IF(ISERROR(VLOOKUP($J$13,'1516NEWISB'!C:BG,BudgetShare!A54,0)),0,VLOOKUP($J$13,'1516NEWISB'!C:BG,BudgetShare!A54,0)+VLOOKUP($J$13,'1516NEWISB'!C:BG,34,0))</f>
        <v>13987300</v>
      </c>
      <c r="T54" s="57">
        <f t="shared" ca="1" si="5"/>
        <v>42700</v>
      </c>
      <c r="U54" s="124">
        <f t="shared" ca="1" si="4"/>
        <v>3.0527692978630614E-3</v>
      </c>
    </row>
    <row r="55" spans="1:21">
      <c r="A55" s="36">
        <f t="shared" si="1"/>
        <v>30</v>
      </c>
      <c r="B55" s="37">
        <f ca="1">VLOOKUP($J$13,NEWISB!B:BG,C55,0)</f>
        <v>285579.62666666665</v>
      </c>
      <c r="C55" s="36">
        <v>30</v>
      </c>
      <c r="D55" s="36"/>
      <c r="E55" s="37">
        <f t="shared" si="2"/>
        <v>0</v>
      </c>
      <c r="H55" s="160" t="s">
        <v>159</v>
      </c>
      <c r="I55" s="160"/>
      <c r="J55" s="160"/>
      <c r="K55" s="160"/>
      <c r="L55" s="160"/>
      <c r="M55" s="160"/>
      <c r="N55" s="162"/>
      <c r="O55" s="52"/>
      <c r="P55" s="51"/>
      <c r="Q55" s="51" t="s">
        <v>165</v>
      </c>
      <c r="R55" s="51">
        <f ca="1">B55</f>
        <v>285579.62666666665</v>
      </c>
      <c r="S55" s="51">
        <f>IF(ISERROR(VLOOKUP($J$13,'1516NEWISB'!C:BG,BudgetShare!A55,0)),0,VLOOKUP($J$13,'1516NEWISB'!C:BG,BudgetShare!A55,0))</f>
        <v>329417.15583333332</v>
      </c>
      <c r="T55" s="57">
        <f t="shared" ca="1" si="5"/>
        <v>-43837.529166666674</v>
      </c>
      <c r="U55" s="124">
        <f t="shared" ca="1" si="4"/>
        <v>-0.13307603562956513</v>
      </c>
    </row>
    <row r="56" spans="1:21">
      <c r="A56" s="36">
        <f t="shared" si="1"/>
        <v>31</v>
      </c>
      <c r="B56" s="37">
        <f ca="1">VLOOKUP($J$13,NEWISB!B:BG,C56,0)</f>
        <v>1348732.73</v>
      </c>
      <c r="C56" s="36">
        <v>31</v>
      </c>
      <c r="D56" s="36"/>
      <c r="E56" s="37">
        <f t="shared" si="2"/>
        <v>0</v>
      </c>
      <c r="H56" s="160" t="s">
        <v>160</v>
      </c>
      <c r="I56" s="160"/>
      <c r="J56" s="160"/>
      <c r="K56" s="160"/>
      <c r="L56" s="160"/>
      <c r="M56" s="160"/>
      <c r="N56" s="162"/>
      <c r="O56" s="52"/>
      <c r="P56" s="51"/>
      <c r="Q56" s="51" t="s">
        <v>165</v>
      </c>
      <c r="R56" s="51">
        <f ca="1">B56</f>
        <v>1348732.73</v>
      </c>
      <c r="S56" s="51">
        <f>IF(ISERROR(VLOOKUP($J$13,'1516NEWISB'!C:BG,BudgetShare!A56,0)),0,VLOOKUP($J$13,'1516NEWISB'!C:BG,BudgetShare!A56,0))</f>
        <v>1149740.1821405923</v>
      </c>
      <c r="T56" s="57">
        <f t="shared" ca="1" si="5"/>
        <v>198992.54785940773</v>
      </c>
      <c r="U56" s="124">
        <f t="shared" ca="1" si="4"/>
        <v>0.17307610097519804</v>
      </c>
    </row>
    <row r="57" spans="1:21">
      <c r="A57" s="36">
        <f t="shared" si="1"/>
        <v>0</v>
      </c>
      <c r="B57" s="37"/>
      <c r="C57" s="36"/>
      <c r="D57" s="36"/>
      <c r="E57" s="37">
        <f t="shared" si="2"/>
        <v>0</v>
      </c>
      <c r="H57" s="34"/>
      <c r="I57" s="34"/>
      <c r="J57" s="34"/>
      <c r="K57" s="34"/>
      <c r="L57" s="34"/>
      <c r="M57" s="34"/>
      <c r="N57" s="34"/>
      <c r="O57" s="55"/>
      <c r="P57" s="56"/>
      <c r="Q57" s="56"/>
      <c r="R57" s="51"/>
      <c r="S57" s="52"/>
      <c r="T57" s="57"/>
      <c r="U57" s="126"/>
    </row>
    <row r="58" spans="1:21">
      <c r="A58" s="36">
        <f t="shared" si="1"/>
        <v>0</v>
      </c>
      <c r="B58" s="37"/>
      <c r="C58" s="36"/>
      <c r="D58" s="36"/>
      <c r="E58" s="37">
        <f t="shared" si="2"/>
        <v>0</v>
      </c>
      <c r="H58" s="161" t="s">
        <v>162</v>
      </c>
      <c r="I58" s="161"/>
      <c r="J58" s="161"/>
      <c r="K58" s="161"/>
      <c r="L58" s="161"/>
      <c r="M58" s="160"/>
      <c r="N58" s="160"/>
      <c r="Q58" s="30"/>
      <c r="R58" s="107">
        <f ca="1">SUM(R35:R57)</f>
        <v>234708199.14491421</v>
      </c>
      <c r="S58" s="107">
        <f>SUM(S35:S57)</f>
        <v>227896988.57352224</v>
      </c>
      <c r="T58" s="105">
        <f t="shared" ref="T58" ca="1" si="8">SUM(T35:T57)</f>
        <v>6811210.571391983</v>
      </c>
      <c r="U58" s="127">
        <f ca="1">IF(S58=0,0,T58/S58)</f>
        <v>2.9887233763049952E-2</v>
      </c>
    </row>
    <row r="59" spans="1:21">
      <c r="A59" s="36">
        <f t="shared" si="1"/>
        <v>52</v>
      </c>
      <c r="B59" s="37">
        <f ca="1">VLOOKUP($J$13,NEWISB!B:BG,C59,0)</f>
        <v>837089.38834568788</v>
      </c>
      <c r="C59" s="36">
        <v>52</v>
      </c>
      <c r="D59" s="36"/>
      <c r="E59" s="37">
        <f t="shared" si="2"/>
        <v>0</v>
      </c>
      <c r="H59" s="160" t="s">
        <v>357</v>
      </c>
      <c r="I59" s="160"/>
      <c r="J59" s="160"/>
      <c r="K59" s="160"/>
      <c r="L59" s="160"/>
      <c r="M59" s="160"/>
      <c r="N59" s="160"/>
      <c r="Q59" s="30"/>
      <c r="R59" s="108">
        <f ca="1">B59</f>
        <v>837089.38834568788</v>
      </c>
      <c r="S59" s="108">
        <f>IF(ISERROR(VLOOKUP($J$13,'1516NEWISB'!C:BG,BudgetShare!A59,0)),0,VLOOKUP($J$13,'1516NEWISB'!C:BG,BudgetShare!A59,0))</f>
        <v>774850.50523940392</v>
      </c>
      <c r="T59" s="105">
        <f t="shared" ca="1" si="5"/>
        <v>62238.88310628396</v>
      </c>
      <c r="U59" s="127">
        <f t="shared" ref="U59:U62" ca="1" si="9">IF(S59=0,0,T59/S59)</f>
        <v>8.0323730429851289E-2</v>
      </c>
    </row>
    <row r="60" spans="1:21">
      <c r="A60" s="36">
        <f t="shared" si="1"/>
        <v>0</v>
      </c>
      <c r="B60" s="37"/>
      <c r="C60" s="36"/>
      <c r="D60" s="36"/>
      <c r="E60" s="37">
        <f t="shared" si="2"/>
        <v>0</v>
      </c>
      <c r="H60" s="161" t="str">
        <f>H58</f>
        <v>SUBTOTAL</v>
      </c>
      <c r="I60" s="161"/>
      <c r="J60" s="161"/>
      <c r="K60" s="161"/>
      <c r="L60" s="161"/>
      <c r="M60" s="160"/>
      <c r="N60" s="160"/>
      <c r="Q60" s="30"/>
      <c r="R60" s="107">
        <f ca="1">R58+R59</f>
        <v>235545288.5332599</v>
      </c>
      <c r="S60" s="107">
        <f t="shared" ref="S60:T60" si="10">S58+S59</f>
        <v>228671839.07876164</v>
      </c>
      <c r="T60" s="105">
        <f t="shared" ca="1" si="10"/>
        <v>6873449.4544982668</v>
      </c>
      <c r="U60" s="127">
        <f t="shared" ca="1" si="9"/>
        <v>3.0058136945016821E-2</v>
      </c>
    </row>
    <row r="61" spans="1:21">
      <c r="A61" s="36">
        <f t="shared" si="1"/>
        <v>56</v>
      </c>
      <c r="B61" s="37">
        <f ca="1">VLOOKUP($J$13,NEWISB!B:BG,C61,0)</f>
        <v>-214972.81847557914</v>
      </c>
      <c r="C61" s="36">
        <v>56</v>
      </c>
      <c r="D61" s="36"/>
      <c r="E61" s="37">
        <f t="shared" si="2"/>
        <v>0</v>
      </c>
      <c r="H61" s="160" t="s">
        <v>163</v>
      </c>
      <c r="I61" s="160"/>
      <c r="J61" s="160"/>
      <c r="K61" s="160"/>
      <c r="L61" s="160"/>
      <c r="M61" s="160"/>
      <c r="N61" s="160"/>
      <c r="Q61" s="30"/>
      <c r="R61" s="108">
        <f ca="1">B61</f>
        <v>-214972.81847557914</v>
      </c>
      <c r="S61" s="108">
        <f>IF(ISERROR(VLOOKUP($J$13,'1516NEWISB'!C:BG,BudgetShare!A61,0)),0,VLOOKUP($J$13,'1516NEWISB'!C:BG,BudgetShare!A61,0))</f>
        <v>-209716.99289937961</v>
      </c>
      <c r="T61" s="105">
        <f t="shared" ca="1" si="5"/>
        <v>-5255.8255761995388</v>
      </c>
      <c r="U61" s="127">
        <f t="shared" ca="1" si="9"/>
        <v>2.5061515061496415E-2</v>
      </c>
    </row>
    <row r="62" spans="1:21" ht="15.75" thickBot="1">
      <c r="A62" s="36">
        <f t="shared" si="1"/>
        <v>57</v>
      </c>
      <c r="B62" s="37">
        <f ca="1">VLOOKUP($J$13,NEWISB!B:BG,C62,0)</f>
        <v>235330315.71478441</v>
      </c>
      <c r="C62" s="36">
        <v>57</v>
      </c>
      <c r="D62" s="36"/>
      <c r="E62" s="37">
        <f t="shared" si="2"/>
        <v>0</v>
      </c>
      <c r="H62" s="161" t="s">
        <v>164</v>
      </c>
      <c r="I62" s="161"/>
      <c r="J62" s="161"/>
      <c r="K62" s="161"/>
      <c r="L62" s="161"/>
      <c r="M62" s="160"/>
      <c r="N62" s="160"/>
      <c r="Q62" s="30"/>
      <c r="R62" s="109">
        <f ca="1">R60+R61</f>
        <v>235330315.71478432</v>
      </c>
      <c r="S62" s="109">
        <f t="shared" ref="S62:T62" si="11">S60+S61</f>
        <v>228462122.08586225</v>
      </c>
      <c r="T62" s="106">
        <f t="shared" ca="1" si="11"/>
        <v>6868193.6289220676</v>
      </c>
      <c r="U62" s="128">
        <f t="shared" ca="1" si="9"/>
        <v>3.0062723598184973E-2</v>
      </c>
    </row>
    <row r="63" spans="1:21" ht="15.75" thickTop="1">
      <c r="A63" s="37">
        <f>VLOOKUP($J$13,'1516NEWISB'!$C:$BG,C62,0)</f>
        <v>228462122.08586228</v>
      </c>
      <c r="B63" s="30"/>
      <c r="E63" s="37">
        <f t="shared" si="2"/>
        <v>0</v>
      </c>
      <c r="H63" s="160"/>
      <c r="I63" s="160"/>
      <c r="J63" s="160"/>
      <c r="K63" s="160"/>
      <c r="L63" s="160"/>
      <c r="M63" s="160"/>
      <c r="N63" s="160"/>
      <c r="Q63" s="30"/>
      <c r="R63" s="30"/>
    </row>
    <row r="64" spans="1:21">
      <c r="B64" s="30"/>
      <c r="H64" s="160"/>
      <c r="I64" s="160"/>
      <c r="J64" s="160"/>
      <c r="K64" s="160"/>
      <c r="L64" s="160"/>
      <c r="M64" s="160"/>
      <c r="N64" s="160"/>
      <c r="R64" s="30"/>
      <c r="S64" s="30"/>
    </row>
    <row r="65" spans="2:2">
      <c r="B65" s="30"/>
    </row>
    <row r="66" spans="2:2">
      <c r="B66" s="30"/>
    </row>
    <row r="67" spans="2:2">
      <c r="B67" s="30"/>
    </row>
    <row r="68" spans="2:2">
      <c r="B68" s="30"/>
    </row>
    <row r="69" spans="2:2">
      <c r="B69" s="30"/>
    </row>
    <row r="70" spans="2:2">
      <c r="B70" s="30"/>
    </row>
    <row r="117" spans="7:12">
      <c r="G117" s="23" t="s">
        <v>3</v>
      </c>
      <c r="H117" s="23" t="s">
        <v>4</v>
      </c>
      <c r="I117" s="23" t="s">
        <v>5</v>
      </c>
      <c r="J117" s="23" t="s">
        <v>6</v>
      </c>
      <c r="K117" s="23" t="s">
        <v>132</v>
      </c>
      <c r="L117" s="23" t="s">
        <v>133</v>
      </c>
    </row>
    <row r="118" spans="7:12">
      <c r="G118" s="23">
        <v>0</v>
      </c>
      <c r="H118" s="23" t="s">
        <v>134</v>
      </c>
      <c r="I118" s="23" t="str">
        <f>I119</f>
        <v>Free / Non Recoup</v>
      </c>
      <c r="J118" s="23" t="str">
        <f>J120</f>
        <v>All through</v>
      </c>
      <c r="K118" s="23" t="str">
        <f>K121</f>
        <v>All through</v>
      </c>
      <c r="L118" s="21">
        <f t="shared" ref="L118:L149" si="12">G118</f>
        <v>0</v>
      </c>
    </row>
    <row r="119" spans="7:12">
      <c r="G119">
        <v>3026905</v>
      </c>
      <c r="H119" t="s">
        <v>104</v>
      </c>
      <c r="I119" t="s">
        <v>105</v>
      </c>
      <c r="J119" t="s">
        <v>9</v>
      </c>
      <c r="K119" t="s">
        <v>9</v>
      </c>
      <c r="L119">
        <f t="shared" si="12"/>
        <v>3026905</v>
      </c>
    </row>
    <row r="120" spans="7:12">
      <c r="G120">
        <v>3023521</v>
      </c>
      <c r="H120" t="s">
        <v>7</v>
      </c>
      <c r="I120" t="s">
        <v>8</v>
      </c>
      <c r="J120" t="s">
        <v>9</v>
      </c>
      <c r="K120" t="s">
        <v>9</v>
      </c>
      <c r="L120">
        <f t="shared" si="12"/>
        <v>3023521</v>
      </c>
    </row>
    <row r="121" spans="7:12">
      <c r="G121">
        <v>3026906</v>
      </c>
      <c r="H121" t="s">
        <v>106</v>
      </c>
      <c r="I121" t="s">
        <v>105</v>
      </c>
      <c r="J121" t="s">
        <v>9</v>
      </c>
      <c r="K121" t="s">
        <v>9</v>
      </c>
      <c r="L121">
        <f t="shared" si="12"/>
        <v>3026906</v>
      </c>
    </row>
    <row r="122" spans="7:12">
      <c r="G122">
        <v>3023520</v>
      </c>
      <c r="H122" t="s">
        <v>11</v>
      </c>
      <c r="I122" t="s">
        <v>8</v>
      </c>
      <c r="J122" t="s">
        <v>12</v>
      </c>
      <c r="K122" t="s">
        <v>12</v>
      </c>
      <c r="L122">
        <f t="shared" si="12"/>
        <v>3023520</v>
      </c>
    </row>
    <row r="123" spans="7:12">
      <c r="G123">
        <v>3023300</v>
      </c>
      <c r="H123" t="s">
        <v>13</v>
      </c>
      <c r="I123" t="s">
        <v>8</v>
      </c>
      <c r="J123" t="s">
        <v>12</v>
      </c>
      <c r="K123" t="s">
        <v>12</v>
      </c>
      <c r="L123">
        <f t="shared" si="12"/>
        <v>3023300</v>
      </c>
    </row>
    <row r="124" spans="7:12">
      <c r="G124">
        <v>3023317</v>
      </c>
      <c r="H124" t="s">
        <v>14</v>
      </c>
      <c r="I124" t="s">
        <v>8</v>
      </c>
      <c r="J124" t="s">
        <v>12</v>
      </c>
      <c r="K124" t="s">
        <v>12</v>
      </c>
      <c r="L124">
        <f t="shared" si="12"/>
        <v>3023317</v>
      </c>
    </row>
    <row r="125" spans="7:12">
      <c r="G125">
        <v>3022020</v>
      </c>
      <c r="H125" t="s">
        <v>107</v>
      </c>
      <c r="I125" t="s">
        <v>105</v>
      </c>
      <c r="J125" t="s">
        <v>12</v>
      </c>
      <c r="K125" t="s">
        <v>12</v>
      </c>
      <c r="L125">
        <f t="shared" si="12"/>
        <v>3022020</v>
      </c>
    </row>
    <row r="126" spans="7:12">
      <c r="G126">
        <v>3023500</v>
      </c>
      <c r="H126" t="s">
        <v>15</v>
      </c>
      <c r="I126" t="s">
        <v>8</v>
      </c>
      <c r="J126" t="s">
        <v>12</v>
      </c>
      <c r="K126" t="s">
        <v>16</v>
      </c>
      <c r="L126">
        <f t="shared" si="12"/>
        <v>3023500</v>
      </c>
    </row>
    <row r="127" spans="7:12">
      <c r="G127">
        <v>3023514</v>
      </c>
      <c r="H127" t="s">
        <v>17</v>
      </c>
      <c r="I127" t="s">
        <v>8</v>
      </c>
      <c r="J127" t="s">
        <v>12</v>
      </c>
      <c r="K127" t="s">
        <v>18</v>
      </c>
      <c r="L127">
        <f t="shared" si="12"/>
        <v>3023514</v>
      </c>
    </row>
    <row r="128" spans="7:12">
      <c r="G128">
        <v>3022002</v>
      </c>
      <c r="H128" t="s">
        <v>19</v>
      </c>
      <c r="I128" t="s">
        <v>8</v>
      </c>
      <c r="J128" t="s">
        <v>12</v>
      </c>
      <c r="K128" t="s">
        <v>12</v>
      </c>
      <c r="L128">
        <f t="shared" si="12"/>
        <v>3022002</v>
      </c>
    </row>
    <row r="129" spans="7:12">
      <c r="G129">
        <v>3022079</v>
      </c>
      <c r="H129" t="s">
        <v>20</v>
      </c>
      <c r="I129" t="s">
        <v>8</v>
      </c>
      <c r="J129" t="s">
        <v>12</v>
      </c>
      <c r="K129" t="s">
        <v>12</v>
      </c>
      <c r="L129">
        <f t="shared" si="12"/>
        <v>3022079</v>
      </c>
    </row>
    <row r="130" spans="7:12">
      <c r="G130">
        <v>3023524</v>
      </c>
      <c r="H130" t="s">
        <v>21</v>
      </c>
      <c r="I130" t="s">
        <v>8</v>
      </c>
      <c r="J130" t="s">
        <v>12</v>
      </c>
      <c r="K130" t="s">
        <v>12</v>
      </c>
      <c r="L130">
        <f t="shared" si="12"/>
        <v>3023524</v>
      </c>
    </row>
    <row r="131" spans="7:12">
      <c r="G131">
        <v>3022003</v>
      </c>
      <c r="H131" t="s">
        <v>22</v>
      </c>
      <c r="I131" t="s">
        <v>8</v>
      </c>
      <c r="J131" t="s">
        <v>12</v>
      </c>
      <c r="K131" t="s">
        <v>12</v>
      </c>
      <c r="L131">
        <f t="shared" si="12"/>
        <v>3022003</v>
      </c>
    </row>
    <row r="132" spans="7:12">
      <c r="G132">
        <v>3023511</v>
      </c>
      <c r="H132" t="s">
        <v>23</v>
      </c>
      <c r="I132" t="s">
        <v>8</v>
      </c>
      <c r="J132" t="s">
        <v>12</v>
      </c>
      <c r="K132" t="s">
        <v>12</v>
      </c>
      <c r="L132">
        <f t="shared" si="12"/>
        <v>3023511</v>
      </c>
    </row>
    <row r="133" spans="7:12">
      <c r="G133">
        <v>3023519</v>
      </c>
      <c r="H133" t="s">
        <v>113</v>
      </c>
      <c r="I133" t="s">
        <v>52</v>
      </c>
      <c r="J133" t="s">
        <v>12</v>
      </c>
      <c r="K133" t="s">
        <v>12</v>
      </c>
      <c r="L133">
        <f t="shared" si="12"/>
        <v>3023519</v>
      </c>
    </row>
    <row r="134" spans="7:12">
      <c r="G134">
        <v>3022008</v>
      </c>
      <c r="H134" t="s">
        <v>24</v>
      </c>
      <c r="I134" t="s">
        <v>8</v>
      </c>
      <c r="J134" t="s">
        <v>12</v>
      </c>
      <c r="K134" t="s">
        <v>16</v>
      </c>
      <c r="L134">
        <f t="shared" si="12"/>
        <v>3022008</v>
      </c>
    </row>
    <row r="135" spans="7:12">
      <c r="G135">
        <v>3022007</v>
      </c>
      <c r="H135" t="s">
        <v>25</v>
      </c>
      <c r="I135" t="s">
        <v>8</v>
      </c>
      <c r="J135" t="s">
        <v>12</v>
      </c>
      <c r="K135" t="s">
        <v>18</v>
      </c>
      <c r="L135">
        <f t="shared" si="12"/>
        <v>3022007</v>
      </c>
    </row>
    <row r="136" spans="7:12">
      <c r="G136">
        <v>3022009</v>
      </c>
      <c r="H136" t="s">
        <v>26</v>
      </c>
      <c r="I136" t="s">
        <v>8</v>
      </c>
      <c r="J136" t="s">
        <v>12</v>
      </c>
      <c r="K136" t="s">
        <v>12</v>
      </c>
      <c r="L136">
        <f t="shared" si="12"/>
        <v>3022009</v>
      </c>
    </row>
    <row r="137" spans="7:12">
      <c r="G137">
        <v>3022067</v>
      </c>
      <c r="H137" t="s">
        <v>27</v>
      </c>
      <c r="I137" t="s">
        <v>8</v>
      </c>
      <c r="J137" t="s">
        <v>12</v>
      </c>
      <c r="K137" t="s">
        <v>12</v>
      </c>
      <c r="L137">
        <f t="shared" si="12"/>
        <v>3022067</v>
      </c>
    </row>
    <row r="138" spans="7:12">
      <c r="G138">
        <v>3022010</v>
      </c>
      <c r="H138" t="s">
        <v>28</v>
      </c>
      <c r="I138" t="s">
        <v>8</v>
      </c>
      <c r="J138" t="s">
        <v>12</v>
      </c>
      <c r="K138" t="s">
        <v>12</v>
      </c>
      <c r="L138">
        <f t="shared" si="12"/>
        <v>3022010</v>
      </c>
    </row>
    <row r="139" spans="7:12">
      <c r="G139">
        <v>3023302</v>
      </c>
      <c r="H139" t="s">
        <v>29</v>
      </c>
      <c r="I139" t="s">
        <v>8</v>
      </c>
      <c r="J139" t="s">
        <v>12</v>
      </c>
      <c r="K139" t="s">
        <v>12</v>
      </c>
      <c r="L139">
        <f t="shared" si="12"/>
        <v>3023302</v>
      </c>
    </row>
    <row r="140" spans="7:12">
      <c r="G140">
        <v>3022011</v>
      </c>
      <c r="H140" t="s">
        <v>30</v>
      </c>
      <c r="I140" t="s">
        <v>8</v>
      </c>
      <c r="J140" t="s">
        <v>12</v>
      </c>
      <c r="K140" t="s">
        <v>12</v>
      </c>
      <c r="L140">
        <f t="shared" si="12"/>
        <v>3022011</v>
      </c>
    </row>
    <row r="141" spans="7:12">
      <c r="G141">
        <v>3023522</v>
      </c>
      <c r="H141" t="s">
        <v>31</v>
      </c>
      <c r="I141" t="s">
        <v>8</v>
      </c>
      <c r="J141" t="s">
        <v>12</v>
      </c>
      <c r="K141" t="s">
        <v>12</v>
      </c>
      <c r="L141">
        <f t="shared" si="12"/>
        <v>3023522</v>
      </c>
    </row>
    <row r="142" spans="7:12">
      <c r="G142">
        <v>3022014</v>
      </c>
      <c r="H142" t="s">
        <v>32</v>
      </c>
      <c r="I142" t="s">
        <v>8</v>
      </c>
      <c r="J142" t="s">
        <v>12</v>
      </c>
      <c r="K142" t="s">
        <v>12</v>
      </c>
      <c r="L142">
        <f t="shared" si="12"/>
        <v>3022014</v>
      </c>
    </row>
    <row r="143" spans="7:12">
      <c r="G143">
        <v>3022015</v>
      </c>
      <c r="H143" t="s">
        <v>33</v>
      </c>
      <c r="I143" t="s">
        <v>8</v>
      </c>
      <c r="J143" t="s">
        <v>12</v>
      </c>
      <c r="K143" t="s">
        <v>12</v>
      </c>
      <c r="L143">
        <f t="shared" si="12"/>
        <v>3022015</v>
      </c>
    </row>
    <row r="144" spans="7:12">
      <c r="G144">
        <v>3022016</v>
      </c>
      <c r="H144" t="s">
        <v>34</v>
      </c>
      <c r="I144" t="s">
        <v>8</v>
      </c>
      <c r="J144" t="s">
        <v>12</v>
      </c>
      <c r="K144" t="s">
        <v>12</v>
      </c>
      <c r="L144">
        <f t="shared" si="12"/>
        <v>3022016</v>
      </c>
    </row>
    <row r="145" spans="7:12">
      <c r="G145">
        <v>3022017</v>
      </c>
      <c r="H145" t="s">
        <v>35</v>
      </c>
      <c r="I145" t="s">
        <v>8</v>
      </c>
      <c r="J145" t="s">
        <v>12</v>
      </c>
      <c r="K145" t="s">
        <v>12</v>
      </c>
      <c r="L145">
        <f t="shared" si="12"/>
        <v>3022017</v>
      </c>
    </row>
    <row r="146" spans="7:12">
      <c r="G146">
        <v>3022073</v>
      </c>
      <c r="H146" t="s">
        <v>36</v>
      </c>
      <c r="I146" t="s">
        <v>8</v>
      </c>
      <c r="J146" t="s">
        <v>12</v>
      </c>
      <c r="K146" t="s">
        <v>12</v>
      </c>
      <c r="L146">
        <f t="shared" si="12"/>
        <v>3022073</v>
      </c>
    </row>
    <row r="147" spans="7:12">
      <c r="G147">
        <v>3022019</v>
      </c>
      <c r="H147" t="s">
        <v>37</v>
      </c>
      <c r="I147" t="s">
        <v>8</v>
      </c>
      <c r="J147" t="s">
        <v>12</v>
      </c>
      <c r="K147" t="s">
        <v>16</v>
      </c>
      <c r="L147">
        <f t="shared" si="12"/>
        <v>3022019</v>
      </c>
    </row>
    <row r="148" spans="7:12">
      <c r="G148">
        <v>3022018</v>
      </c>
      <c r="H148" t="s">
        <v>114</v>
      </c>
      <c r="I148" t="s">
        <v>52</v>
      </c>
      <c r="J148" t="s">
        <v>12</v>
      </c>
      <c r="K148" t="s">
        <v>18</v>
      </c>
      <c r="L148">
        <f t="shared" si="12"/>
        <v>3022018</v>
      </c>
    </row>
    <row r="149" spans="7:12">
      <c r="G149">
        <v>3022021</v>
      </c>
      <c r="H149" t="s">
        <v>38</v>
      </c>
      <c r="I149" t="s">
        <v>8</v>
      </c>
      <c r="J149" t="s">
        <v>12</v>
      </c>
      <c r="K149" t="s">
        <v>16</v>
      </c>
      <c r="L149">
        <f t="shared" si="12"/>
        <v>3022021</v>
      </c>
    </row>
    <row r="150" spans="7:12">
      <c r="G150">
        <v>3025200</v>
      </c>
      <c r="H150" t="s">
        <v>39</v>
      </c>
      <c r="I150" t="s">
        <v>8</v>
      </c>
      <c r="J150" t="s">
        <v>12</v>
      </c>
      <c r="K150" t="s">
        <v>18</v>
      </c>
      <c r="L150">
        <f t="shared" ref="L150:L181" si="13">G150</f>
        <v>3025200</v>
      </c>
    </row>
    <row r="151" spans="7:12">
      <c r="G151">
        <v>3022023</v>
      </c>
      <c r="H151" t="s">
        <v>40</v>
      </c>
      <c r="I151" t="s">
        <v>8</v>
      </c>
      <c r="J151" t="s">
        <v>12</v>
      </c>
      <c r="K151" t="s">
        <v>12</v>
      </c>
      <c r="L151">
        <f t="shared" si="13"/>
        <v>3022023</v>
      </c>
    </row>
    <row r="152" spans="7:12">
      <c r="G152">
        <v>3022001</v>
      </c>
      <c r="H152" t="s">
        <v>108</v>
      </c>
      <c r="I152" t="s">
        <v>105</v>
      </c>
      <c r="J152" t="s">
        <v>12</v>
      </c>
      <c r="K152" t="s">
        <v>12</v>
      </c>
      <c r="L152">
        <f t="shared" si="13"/>
        <v>3022001</v>
      </c>
    </row>
    <row r="153" spans="7:12">
      <c r="G153">
        <v>3022024</v>
      </c>
      <c r="H153" t="s">
        <v>41</v>
      </c>
      <c r="I153" t="s">
        <v>8</v>
      </c>
      <c r="J153" t="s">
        <v>12</v>
      </c>
      <c r="K153" t="s">
        <v>12</v>
      </c>
      <c r="L153">
        <f t="shared" si="13"/>
        <v>3022024</v>
      </c>
    </row>
    <row r="154" spans="7:12">
      <c r="G154">
        <v>3022025</v>
      </c>
      <c r="H154" t="s">
        <v>42</v>
      </c>
      <c r="I154" t="s">
        <v>8</v>
      </c>
      <c r="J154" t="s">
        <v>12</v>
      </c>
      <c r="K154" t="s">
        <v>12</v>
      </c>
      <c r="L154">
        <f t="shared" si="13"/>
        <v>3022025</v>
      </c>
    </row>
    <row r="155" spans="7:12">
      <c r="G155">
        <v>3022026</v>
      </c>
      <c r="H155" t="s">
        <v>43</v>
      </c>
      <c r="I155" t="s">
        <v>8</v>
      </c>
      <c r="J155" t="s">
        <v>12</v>
      </c>
      <c r="K155" t="s">
        <v>12</v>
      </c>
      <c r="L155">
        <f t="shared" si="13"/>
        <v>3022026</v>
      </c>
    </row>
    <row r="156" spans="7:12">
      <c r="G156">
        <v>3022028</v>
      </c>
      <c r="H156" t="s">
        <v>44</v>
      </c>
      <c r="I156" t="s">
        <v>8</v>
      </c>
      <c r="J156" t="s">
        <v>12</v>
      </c>
      <c r="K156" t="s">
        <v>16</v>
      </c>
      <c r="L156">
        <f t="shared" si="13"/>
        <v>3022028</v>
      </c>
    </row>
    <row r="157" spans="7:12">
      <c r="G157">
        <v>3022027</v>
      </c>
      <c r="H157" t="s">
        <v>45</v>
      </c>
      <c r="I157" t="s">
        <v>8</v>
      </c>
      <c r="J157" t="s">
        <v>12</v>
      </c>
      <c r="K157" t="s">
        <v>18</v>
      </c>
      <c r="L157">
        <f t="shared" si="13"/>
        <v>3022027</v>
      </c>
    </row>
    <row r="158" spans="7:12">
      <c r="G158">
        <v>3022029</v>
      </c>
      <c r="H158" t="s">
        <v>46</v>
      </c>
      <c r="I158" t="s">
        <v>8</v>
      </c>
      <c r="J158" t="s">
        <v>12</v>
      </c>
      <c r="K158" t="s">
        <v>12</v>
      </c>
      <c r="L158">
        <f t="shared" si="13"/>
        <v>3022029</v>
      </c>
    </row>
    <row r="159" spans="7:12">
      <c r="G159">
        <v>3022030</v>
      </c>
      <c r="H159" t="s">
        <v>115</v>
      </c>
      <c r="I159" t="s">
        <v>52</v>
      </c>
      <c r="J159" t="s">
        <v>12</v>
      </c>
      <c r="K159" t="s">
        <v>16</v>
      </c>
      <c r="L159">
        <f t="shared" si="13"/>
        <v>3022030</v>
      </c>
    </row>
    <row r="160" spans="7:12">
      <c r="G160">
        <v>3023516</v>
      </c>
      <c r="H160" t="s">
        <v>47</v>
      </c>
      <c r="I160" t="s">
        <v>8</v>
      </c>
      <c r="J160" t="s">
        <v>12</v>
      </c>
      <c r="K160" t="s">
        <v>12</v>
      </c>
      <c r="L160">
        <f t="shared" si="13"/>
        <v>3023516</v>
      </c>
    </row>
    <row r="161" spans="7:12">
      <c r="G161">
        <v>3022031</v>
      </c>
      <c r="H161" t="s">
        <v>48</v>
      </c>
      <c r="I161" t="s">
        <v>8</v>
      </c>
      <c r="J161" t="s">
        <v>12</v>
      </c>
      <c r="K161" t="s">
        <v>12</v>
      </c>
      <c r="L161">
        <f t="shared" si="13"/>
        <v>3022031</v>
      </c>
    </row>
    <row r="162" spans="7:12">
      <c r="G162">
        <v>3022032</v>
      </c>
      <c r="H162" t="s">
        <v>49</v>
      </c>
      <c r="I162" t="s">
        <v>8</v>
      </c>
      <c r="J162" t="s">
        <v>12</v>
      </c>
      <c r="K162" t="s">
        <v>12</v>
      </c>
      <c r="L162">
        <f t="shared" si="13"/>
        <v>3022032</v>
      </c>
    </row>
    <row r="163" spans="7:12">
      <c r="G163">
        <v>3023304</v>
      </c>
      <c r="H163" t="s">
        <v>50</v>
      </c>
      <c r="I163" t="s">
        <v>8</v>
      </c>
      <c r="J163" t="s">
        <v>12</v>
      </c>
      <c r="K163" t="s">
        <v>12</v>
      </c>
      <c r="L163">
        <f t="shared" si="13"/>
        <v>3023304</v>
      </c>
    </row>
    <row r="164" spans="7:12">
      <c r="G164">
        <v>3022047</v>
      </c>
      <c r="H164" t="s">
        <v>51</v>
      </c>
      <c r="I164" t="s">
        <v>52</v>
      </c>
      <c r="J164" t="s">
        <v>12</v>
      </c>
      <c r="K164" t="s">
        <v>12</v>
      </c>
      <c r="L164">
        <f t="shared" si="13"/>
        <v>3022047</v>
      </c>
    </row>
    <row r="165" spans="7:12">
      <c r="G165">
        <v>3023515</v>
      </c>
      <c r="H165" t="s">
        <v>116</v>
      </c>
      <c r="I165" t="s">
        <v>52</v>
      </c>
      <c r="J165" t="s">
        <v>12</v>
      </c>
      <c r="K165" t="s">
        <v>12</v>
      </c>
      <c r="L165">
        <f t="shared" si="13"/>
        <v>3023515</v>
      </c>
    </row>
    <row r="166" spans="7:12">
      <c r="G166">
        <v>3022036</v>
      </c>
      <c r="H166" t="s">
        <v>53</v>
      </c>
      <c r="I166" t="s">
        <v>8</v>
      </c>
      <c r="J166" t="s">
        <v>12</v>
      </c>
      <c r="K166" t="s">
        <v>12</v>
      </c>
      <c r="L166">
        <f t="shared" si="13"/>
        <v>3022036</v>
      </c>
    </row>
    <row r="167" spans="7:12">
      <c r="G167">
        <v>3022037</v>
      </c>
      <c r="H167" t="s">
        <v>54</v>
      </c>
      <c r="I167" t="s">
        <v>8</v>
      </c>
      <c r="J167" t="s">
        <v>12</v>
      </c>
      <c r="K167" t="s">
        <v>12</v>
      </c>
      <c r="L167">
        <f t="shared" si="13"/>
        <v>3022037</v>
      </c>
    </row>
    <row r="168" spans="7:12">
      <c r="G168">
        <v>3023523</v>
      </c>
      <c r="H168" t="s">
        <v>55</v>
      </c>
      <c r="I168" t="s">
        <v>8</v>
      </c>
      <c r="J168" t="s">
        <v>12</v>
      </c>
      <c r="K168" t="s">
        <v>12</v>
      </c>
      <c r="L168">
        <f t="shared" si="13"/>
        <v>3023523</v>
      </c>
    </row>
    <row r="169" spans="7:12">
      <c r="G169">
        <v>3025948</v>
      </c>
      <c r="H169" t="s">
        <v>56</v>
      </c>
      <c r="I169" t="s">
        <v>8</v>
      </c>
      <c r="J169" t="s">
        <v>12</v>
      </c>
      <c r="K169" t="s">
        <v>12</v>
      </c>
      <c r="L169">
        <f t="shared" si="13"/>
        <v>3025948</v>
      </c>
    </row>
    <row r="170" spans="7:12">
      <c r="G170">
        <v>3025949</v>
      </c>
      <c r="H170" t="s">
        <v>57</v>
      </c>
      <c r="I170" t="s">
        <v>8</v>
      </c>
      <c r="J170" t="s">
        <v>12</v>
      </c>
      <c r="K170" t="s">
        <v>12</v>
      </c>
      <c r="L170">
        <f t="shared" si="13"/>
        <v>3025949</v>
      </c>
    </row>
    <row r="171" spans="7:12">
      <c r="G171">
        <v>3023513</v>
      </c>
      <c r="H171" t="s">
        <v>58</v>
      </c>
      <c r="I171" t="s">
        <v>8</v>
      </c>
      <c r="J171" t="s">
        <v>12</v>
      </c>
      <c r="K171" t="s">
        <v>12</v>
      </c>
      <c r="L171">
        <f t="shared" si="13"/>
        <v>3023513</v>
      </c>
    </row>
    <row r="172" spans="7:12">
      <c r="G172">
        <v>3022048</v>
      </c>
      <c r="H172" t="s">
        <v>117</v>
      </c>
      <c r="I172" t="s">
        <v>52</v>
      </c>
      <c r="J172" t="s">
        <v>12</v>
      </c>
      <c r="K172" t="s">
        <v>12</v>
      </c>
      <c r="L172">
        <f t="shared" si="13"/>
        <v>3022048</v>
      </c>
    </row>
    <row r="173" spans="7:12">
      <c r="G173">
        <v>3023305</v>
      </c>
      <c r="H173" t="s">
        <v>59</v>
      </c>
      <c r="I173" t="s">
        <v>8</v>
      </c>
      <c r="J173" t="s">
        <v>12</v>
      </c>
      <c r="K173" t="s">
        <v>12</v>
      </c>
      <c r="L173">
        <f t="shared" si="13"/>
        <v>3023305</v>
      </c>
    </row>
    <row r="174" spans="7:12">
      <c r="G174">
        <v>3022042</v>
      </c>
      <c r="H174" t="s">
        <v>60</v>
      </c>
      <c r="I174" t="s">
        <v>8</v>
      </c>
      <c r="J174" t="s">
        <v>12</v>
      </c>
      <c r="K174" t="s">
        <v>12</v>
      </c>
      <c r="L174">
        <f t="shared" si="13"/>
        <v>3022042</v>
      </c>
    </row>
    <row r="175" spans="7:12">
      <c r="G175">
        <v>3022044</v>
      </c>
      <c r="H175" t="s">
        <v>61</v>
      </c>
      <c r="I175" t="s">
        <v>8</v>
      </c>
      <c r="J175" t="s">
        <v>12</v>
      </c>
      <c r="K175" t="s">
        <v>16</v>
      </c>
      <c r="L175">
        <f t="shared" si="13"/>
        <v>3022044</v>
      </c>
    </row>
    <row r="176" spans="7:12">
      <c r="G176">
        <v>3022043</v>
      </c>
      <c r="H176" t="s">
        <v>62</v>
      </c>
      <c r="I176" t="s">
        <v>8</v>
      </c>
      <c r="J176" t="s">
        <v>12</v>
      </c>
      <c r="K176" t="s">
        <v>18</v>
      </c>
      <c r="L176">
        <f t="shared" si="13"/>
        <v>3022043</v>
      </c>
    </row>
    <row r="177" spans="7:12">
      <c r="G177">
        <v>3022045</v>
      </c>
      <c r="H177" t="s">
        <v>63</v>
      </c>
      <c r="I177" t="s">
        <v>8</v>
      </c>
      <c r="J177" t="s">
        <v>12</v>
      </c>
      <c r="K177" t="s">
        <v>12</v>
      </c>
      <c r="L177">
        <f t="shared" si="13"/>
        <v>3022045</v>
      </c>
    </row>
    <row r="178" spans="7:12">
      <c r="G178">
        <v>3022077</v>
      </c>
      <c r="H178" t="s">
        <v>64</v>
      </c>
      <c r="I178" t="s">
        <v>8</v>
      </c>
      <c r="J178" t="s">
        <v>12</v>
      </c>
      <c r="K178" t="s">
        <v>12</v>
      </c>
      <c r="L178">
        <f t="shared" si="13"/>
        <v>3022077</v>
      </c>
    </row>
    <row r="179" spans="7:12">
      <c r="G179">
        <v>3025201</v>
      </c>
      <c r="H179" t="s">
        <v>65</v>
      </c>
      <c r="I179" t="s">
        <v>8</v>
      </c>
      <c r="J179" t="s">
        <v>12</v>
      </c>
      <c r="K179" t="s">
        <v>12</v>
      </c>
      <c r="L179">
        <f t="shared" si="13"/>
        <v>3025201</v>
      </c>
    </row>
    <row r="180" spans="7:12">
      <c r="G180">
        <v>3023501</v>
      </c>
      <c r="H180" t="s">
        <v>66</v>
      </c>
      <c r="I180" t="s">
        <v>8</v>
      </c>
      <c r="J180" t="s">
        <v>12</v>
      </c>
      <c r="K180" t="s">
        <v>12</v>
      </c>
      <c r="L180">
        <f t="shared" si="13"/>
        <v>3023501</v>
      </c>
    </row>
    <row r="181" spans="7:12">
      <c r="G181">
        <v>3022078</v>
      </c>
      <c r="H181" t="s">
        <v>67</v>
      </c>
      <c r="I181" t="s">
        <v>8</v>
      </c>
      <c r="J181" t="s">
        <v>12</v>
      </c>
      <c r="K181" t="s">
        <v>12</v>
      </c>
      <c r="L181">
        <f t="shared" si="13"/>
        <v>3022078</v>
      </c>
    </row>
    <row r="182" spans="7:12">
      <c r="G182">
        <v>3022038</v>
      </c>
      <c r="H182" t="s">
        <v>118</v>
      </c>
      <c r="I182" t="s">
        <v>52</v>
      </c>
      <c r="J182" t="s">
        <v>12</v>
      </c>
      <c r="K182" t="s">
        <v>12</v>
      </c>
      <c r="L182">
        <f t="shared" ref="L182:L213" si="14">G182</f>
        <v>3022038</v>
      </c>
    </row>
    <row r="183" spans="7:12">
      <c r="G183">
        <v>3022071</v>
      </c>
      <c r="H183" t="s">
        <v>68</v>
      </c>
      <c r="I183" t="s">
        <v>8</v>
      </c>
      <c r="J183" t="s">
        <v>12</v>
      </c>
      <c r="K183" t="s">
        <v>16</v>
      </c>
      <c r="L183">
        <f t="shared" si="14"/>
        <v>3022071</v>
      </c>
    </row>
    <row r="184" spans="7:12">
      <c r="G184">
        <v>3022072</v>
      </c>
      <c r="H184" t="s">
        <v>69</v>
      </c>
      <c r="I184" t="s">
        <v>8</v>
      </c>
      <c r="J184" t="s">
        <v>12</v>
      </c>
      <c r="K184" t="s">
        <v>18</v>
      </c>
      <c r="L184">
        <f t="shared" si="14"/>
        <v>3022072</v>
      </c>
    </row>
    <row r="185" spans="7:12">
      <c r="G185">
        <v>3022004</v>
      </c>
      <c r="H185" t="s">
        <v>109</v>
      </c>
      <c r="I185" t="s">
        <v>105</v>
      </c>
      <c r="J185" t="s">
        <v>12</v>
      </c>
      <c r="K185" t="s">
        <v>12</v>
      </c>
      <c r="L185">
        <f t="shared" si="14"/>
        <v>3022004</v>
      </c>
    </row>
    <row r="186" spans="7:12">
      <c r="G186">
        <v>3023512</v>
      </c>
      <c r="H186" t="s">
        <v>70</v>
      </c>
      <c r="I186" t="s">
        <v>8</v>
      </c>
      <c r="J186" t="s">
        <v>12</v>
      </c>
      <c r="K186" t="s">
        <v>12</v>
      </c>
      <c r="L186">
        <f t="shared" si="14"/>
        <v>3023512</v>
      </c>
    </row>
    <row r="187" spans="7:12">
      <c r="G187">
        <v>3022041</v>
      </c>
      <c r="H187" t="s">
        <v>71</v>
      </c>
      <c r="I187" t="s">
        <v>8</v>
      </c>
      <c r="J187" t="s">
        <v>12</v>
      </c>
      <c r="K187" t="s">
        <v>12</v>
      </c>
      <c r="L187">
        <f t="shared" si="14"/>
        <v>3022041</v>
      </c>
    </row>
    <row r="188" spans="7:12">
      <c r="G188">
        <v>3023510</v>
      </c>
      <c r="H188" t="s">
        <v>72</v>
      </c>
      <c r="I188" t="s">
        <v>8</v>
      </c>
      <c r="J188" t="s">
        <v>12</v>
      </c>
      <c r="K188" t="s">
        <v>12</v>
      </c>
      <c r="L188">
        <f t="shared" si="14"/>
        <v>3023510</v>
      </c>
    </row>
    <row r="189" spans="7:12">
      <c r="G189">
        <v>3023502</v>
      </c>
      <c r="H189" t="s">
        <v>73</v>
      </c>
      <c r="I189" t="s">
        <v>8</v>
      </c>
      <c r="J189" t="s">
        <v>12</v>
      </c>
      <c r="K189" t="s">
        <v>12</v>
      </c>
      <c r="L189">
        <f t="shared" si="14"/>
        <v>3023502</v>
      </c>
    </row>
    <row r="190" spans="7:12">
      <c r="G190">
        <v>3023315</v>
      </c>
      <c r="H190" t="s">
        <v>74</v>
      </c>
      <c r="I190" t="s">
        <v>8</v>
      </c>
      <c r="J190" t="s">
        <v>12</v>
      </c>
      <c r="K190" t="s">
        <v>12</v>
      </c>
      <c r="L190">
        <f t="shared" si="14"/>
        <v>3023315</v>
      </c>
    </row>
    <row r="191" spans="7:12">
      <c r="G191">
        <v>3023504</v>
      </c>
      <c r="H191" t="s">
        <v>75</v>
      </c>
      <c r="I191" t="s">
        <v>8</v>
      </c>
      <c r="J191" t="s">
        <v>12</v>
      </c>
      <c r="K191" t="s">
        <v>12</v>
      </c>
      <c r="L191">
        <f t="shared" si="14"/>
        <v>3023504</v>
      </c>
    </row>
    <row r="192" spans="7:12">
      <c r="G192">
        <v>3023309</v>
      </c>
      <c r="H192" t="s">
        <v>76</v>
      </c>
      <c r="I192" t="s">
        <v>8</v>
      </c>
      <c r="J192" t="s">
        <v>12</v>
      </c>
      <c r="K192" t="s">
        <v>12</v>
      </c>
      <c r="L192">
        <f t="shared" si="14"/>
        <v>3023309</v>
      </c>
    </row>
    <row r="193" spans="7:12">
      <c r="G193">
        <v>3023307</v>
      </c>
      <c r="H193" t="s">
        <v>77</v>
      </c>
      <c r="I193" t="s">
        <v>8</v>
      </c>
      <c r="J193" t="s">
        <v>12</v>
      </c>
      <c r="K193" t="s">
        <v>12</v>
      </c>
      <c r="L193">
        <f t="shared" si="14"/>
        <v>3023307</v>
      </c>
    </row>
    <row r="194" spans="7:12">
      <c r="G194">
        <v>3023509</v>
      </c>
      <c r="H194" t="s">
        <v>78</v>
      </c>
      <c r="I194" t="s">
        <v>8</v>
      </c>
      <c r="J194" t="s">
        <v>12</v>
      </c>
      <c r="K194" t="s">
        <v>12</v>
      </c>
      <c r="L194">
        <f t="shared" si="14"/>
        <v>3023509</v>
      </c>
    </row>
    <row r="195" spans="7:12">
      <c r="G195">
        <v>3023311</v>
      </c>
      <c r="H195" t="s">
        <v>79</v>
      </c>
      <c r="I195" t="s">
        <v>8</v>
      </c>
      <c r="J195" t="s">
        <v>12</v>
      </c>
      <c r="K195" t="s">
        <v>12</v>
      </c>
      <c r="L195">
        <f t="shared" si="14"/>
        <v>3023311</v>
      </c>
    </row>
    <row r="196" spans="7:12">
      <c r="G196">
        <v>3023312</v>
      </c>
      <c r="H196" t="s">
        <v>80</v>
      </c>
      <c r="I196" t="s">
        <v>8</v>
      </c>
      <c r="J196" t="s">
        <v>12</v>
      </c>
      <c r="K196" t="s">
        <v>12</v>
      </c>
      <c r="L196">
        <f t="shared" si="14"/>
        <v>3023312</v>
      </c>
    </row>
    <row r="197" spans="7:12">
      <c r="G197">
        <v>3023314</v>
      </c>
      <c r="H197" t="s">
        <v>81</v>
      </c>
      <c r="I197" t="s">
        <v>8</v>
      </c>
      <c r="J197" t="s">
        <v>12</v>
      </c>
      <c r="K197" t="s">
        <v>12</v>
      </c>
      <c r="L197">
        <f t="shared" si="14"/>
        <v>3023314</v>
      </c>
    </row>
    <row r="198" spans="7:12">
      <c r="G198">
        <v>3023313</v>
      </c>
      <c r="H198" t="s">
        <v>82</v>
      </c>
      <c r="I198" t="s">
        <v>8</v>
      </c>
      <c r="J198" t="s">
        <v>12</v>
      </c>
      <c r="K198" t="s">
        <v>12</v>
      </c>
      <c r="L198">
        <f t="shared" si="14"/>
        <v>3023313</v>
      </c>
    </row>
    <row r="199" spans="7:12">
      <c r="G199">
        <v>3023507</v>
      </c>
      <c r="H199" t="s">
        <v>83</v>
      </c>
      <c r="I199" t="s">
        <v>8</v>
      </c>
      <c r="J199" t="s">
        <v>12</v>
      </c>
      <c r="K199" t="s">
        <v>12</v>
      </c>
      <c r="L199">
        <f t="shared" si="14"/>
        <v>3023507</v>
      </c>
    </row>
    <row r="200" spans="7:12">
      <c r="G200">
        <v>3023506</v>
      </c>
      <c r="H200" t="s">
        <v>84</v>
      </c>
      <c r="I200" t="s">
        <v>8</v>
      </c>
      <c r="J200" t="s">
        <v>12</v>
      </c>
      <c r="K200" t="s">
        <v>12</v>
      </c>
      <c r="L200">
        <f t="shared" si="14"/>
        <v>3023506</v>
      </c>
    </row>
    <row r="201" spans="7:12">
      <c r="G201">
        <v>3022052</v>
      </c>
      <c r="H201" t="s">
        <v>85</v>
      </c>
      <c r="I201" t="s">
        <v>8</v>
      </c>
      <c r="J201" t="s">
        <v>12</v>
      </c>
      <c r="K201" t="s">
        <v>12</v>
      </c>
      <c r="L201">
        <f t="shared" si="14"/>
        <v>3022052</v>
      </c>
    </row>
    <row r="202" spans="7:12">
      <c r="G202">
        <v>3022070</v>
      </c>
      <c r="H202" t="s">
        <v>86</v>
      </c>
      <c r="I202" t="s">
        <v>8</v>
      </c>
      <c r="J202" t="s">
        <v>12</v>
      </c>
      <c r="K202" t="s">
        <v>12</v>
      </c>
      <c r="L202">
        <f t="shared" si="14"/>
        <v>3022070</v>
      </c>
    </row>
    <row r="203" spans="7:12">
      <c r="G203">
        <v>3023316</v>
      </c>
      <c r="H203" t="s">
        <v>87</v>
      </c>
      <c r="I203" t="s">
        <v>8</v>
      </c>
      <c r="J203" t="s">
        <v>12</v>
      </c>
      <c r="K203" t="s">
        <v>12</v>
      </c>
      <c r="L203">
        <f t="shared" si="14"/>
        <v>3023316</v>
      </c>
    </row>
    <row r="204" spans="7:12">
      <c r="G204">
        <v>3022055</v>
      </c>
      <c r="H204" t="s">
        <v>88</v>
      </c>
      <c r="I204" t="s">
        <v>8</v>
      </c>
      <c r="J204" t="s">
        <v>12</v>
      </c>
      <c r="K204" t="s">
        <v>12</v>
      </c>
      <c r="L204">
        <f t="shared" si="14"/>
        <v>3022055</v>
      </c>
    </row>
    <row r="205" spans="7:12">
      <c r="G205">
        <v>3022057</v>
      </c>
      <c r="H205" t="s">
        <v>89</v>
      </c>
      <c r="I205" t="s">
        <v>8</v>
      </c>
      <c r="J205" t="s">
        <v>12</v>
      </c>
      <c r="K205" t="s">
        <v>12</v>
      </c>
      <c r="L205">
        <f t="shared" si="14"/>
        <v>3022057</v>
      </c>
    </row>
    <row r="206" spans="7:12">
      <c r="G206">
        <v>3022049</v>
      </c>
      <c r="H206" t="s">
        <v>110</v>
      </c>
      <c r="I206" t="s">
        <v>105</v>
      </c>
      <c r="J206" t="s">
        <v>12</v>
      </c>
      <c r="K206" t="s">
        <v>12</v>
      </c>
      <c r="L206">
        <f t="shared" si="14"/>
        <v>3022049</v>
      </c>
    </row>
    <row r="207" spans="7:12">
      <c r="G207">
        <v>3022076</v>
      </c>
      <c r="H207" t="s">
        <v>90</v>
      </c>
      <c r="I207" t="s">
        <v>8</v>
      </c>
      <c r="J207" t="s">
        <v>12</v>
      </c>
      <c r="K207" t="s">
        <v>12</v>
      </c>
      <c r="L207">
        <f t="shared" si="14"/>
        <v>3022076</v>
      </c>
    </row>
    <row r="208" spans="7:12">
      <c r="G208">
        <v>3022060</v>
      </c>
      <c r="H208" t="s">
        <v>91</v>
      </c>
      <c r="I208" t="s">
        <v>8</v>
      </c>
      <c r="J208" t="s">
        <v>12</v>
      </c>
      <c r="K208" t="s">
        <v>12</v>
      </c>
      <c r="L208">
        <f t="shared" si="14"/>
        <v>3022060</v>
      </c>
    </row>
    <row r="209" spans="7:12">
      <c r="G209">
        <v>3023518</v>
      </c>
      <c r="H209" t="s">
        <v>92</v>
      </c>
      <c r="I209" t="s">
        <v>8</v>
      </c>
      <c r="J209" t="s">
        <v>12</v>
      </c>
      <c r="K209" t="s">
        <v>12</v>
      </c>
      <c r="L209">
        <f t="shared" si="14"/>
        <v>3023518</v>
      </c>
    </row>
    <row r="210" spans="7:12">
      <c r="G210">
        <v>3022054</v>
      </c>
      <c r="H210" t="s">
        <v>93</v>
      </c>
      <c r="I210" t="s">
        <v>8</v>
      </c>
      <c r="J210" t="s">
        <v>12</v>
      </c>
      <c r="K210" t="s">
        <v>12</v>
      </c>
      <c r="L210">
        <f t="shared" si="14"/>
        <v>3022054</v>
      </c>
    </row>
    <row r="211" spans="7:12">
      <c r="G211">
        <v>3024001</v>
      </c>
      <c r="H211" t="s">
        <v>111</v>
      </c>
      <c r="I211" t="s">
        <v>105</v>
      </c>
      <c r="J211" t="s">
        <v>95</v>
      </c>
      <c r="K211" t="s">
        <v>95</v>
      </c>
      <c r="L211">
        <f t="shared" si="14"/>
        <v>3024001</v>
      </c>
    </row>
    <row r="212" spans="7:12">
      <c r="G212">
        <v>3025406</v>
      </c>
      <c r="H212" t="s">
        <v>119</v>
      </c>
      <c r="I212" t="s">
        <v>52</v>
      </c>
      <c r="J212" t="s">
        <v>95</v>
      </c>
      <c r="K212" t="s">
        <v>95</v>
      </c>
      <c r="L212">
        <f t="shared" si="14"/>
        <v>3025406</v>
      </c>
    </row>
    <row r="213" spans="7:12">
      <c r="G213">
        <v>3025408</v>
      </c>
      <c r="H213" t="s">
        <v>94</v>
      </c>
      <c r="I213" t="s">
        <v>8</v>
      </c>
      <c r="J213" t="s">
        <v>95</v>
      </c>
      <c r="K213" t="s">
        <v>95</v>
      </c>
      <c r="L213">
        <f t="shared" si="14"/>
        <v>3025408</v>
      </c>
    </row>
    <row r="214" spans="7:12">
      <c r="G214">
        <v>3024211</v>
      </c>
      <c r="H214" t="s">
        <v>120</v>
      </c>
      <c r="I214" t="s">
        <v>52</v>
      </c>
      <c r="J214" t="s">
        <v>95</v>
      </c>
      <c r="K214" t="s">
        <v>95</v>
      </c>
      <c r="L214">
        <f t="shared" ref="L214:L232" si="15">G214</f>
        <v>3024211</v>
      </c>
    </row>
    <row r="215" spans="7:12">
      <c r="G215">
        <v>3024215</v>
      </c>
      <c r="H215" t="s">
        <v>121</v>
      </c>
      <c r="I215" t="s">
        <v>52</v>
      </c>
      <c r="J215" t="s">
        <v>95</v>
      </c>
      <c r="K215" t="s">
        <v>95</v>
      </c>
      <c r="L215">
        <f t="shared" si="15"/>
        <v>3024215</v>
      </c>
    </row>
    <row r="216" spans="7:12">
      <c r="G216">
        <v>3024210</v>
      </c>
      <c r="H216" t="s">
        <v>122</v>
      </c>
      <c r="I216" t="s">
        <v>52</v>
      </c>
      <c r="J216" t="s">
        <v>95</v>
      </c>
      <c r="K216" t="s">
        <v>95</v>
      </c>
      <c r="L216">
        <f t="shared" si="15"/>
        <v>3024210</v>
      </c>
    </row>
    <row r="217" spans="7:12">
      <c r="G217">
        <v>3024212</v>
      </c>
      <c r="H217" t="s">
        <v>123</v>
      </c>
      <c r="I217" t="s">
        <v>52</v>
      </c>
      <c r="J217" t="s">
        <v>95</v>
      </c>
      <c r="K217" t="s">
        <v>95</v>
      </c>
      <c r="L217">
        <f t="shared" si="15"/>
        <v>3024212</v>
      </c>
    </row>
    <row r="218" spans="7:12">
      <c r="G218">
        <v>3025405</v>
      </c>
      <c r="H218" t="s">
        <v>96</v>
      </c>
      <c r="I218" t="s">
        <v>8</v>
      </c>
      <c r="J218" t="s">
        <v>95</v>
      </c>
      <c r="K218" t="s">
        <v>95</v>
      </c>
      <c r="L218">
        <f t="shared" si="15"/>
        <v>3025405</v>
      </c>
    </row>
    <row r="219" spans="7:12">
      <c r="G219">
        <v>3024003</v>
      </c>
      <c r="H219" t="s">
        <v>97</v>
      </c>
      <c r="I219" t="s">
        <v>8</v>
      </c>
      <c r="J219" t="s">
        <v>95</v>
      </c>
      <c r="K219" t="s">
        <v>95</v>
      </c>
      <c r="L219">
        <f t="shared" si="15"/>
        <v>3024003</v>
      </c>
    </row>
    <row r="220" spans="7:12">
      <c r="G220">
        <v>3025409</v>
      </c>
      <c r="H220" t="s">
        <v>124</v>
      </c>
      <c r="I220" t="s">
        <v>52</v>
      </c>
      <c r="J220" t="s">
        <v>95</v>
      </c>
      <c r="K220" t="s">
        <v>95</v>
      </c>
      <c r="L220">
        <f t="shared" si="15"/>
        <v>3025409</v>
      </c>
    </row>
    <row r="221" spans="7:12">
      <c r="G221">
        <v>3025400</v>
      </c>
      <c r="H221" t="s">
        <v>125</v>
      </c>
      <c r="I221" t="s">
        <v>52</v>
      </c>
      <c r="J221" t="s">
        <v>95</v>
      </c>
      <c r="K221" t="s">
        <v>95</v>
      </c>
      <c r="L221">
        <f t="shared" si="15"/>
        <v>3025400</v>
      </c>
    </row>
    <row r="222" spans="7:12">
      <c r="G222">
        <v>3024752</v>
      </c>
      <c r="H222" t="s">
        <v>126</v>
      </c>
      <c r="I222" t="s">
        <v>52</v>
      </c>
      <c r="J222" t="s">
        <v>95</v>
      </c>
      <c r="K222" t="s">
        <v>95</v>
      </c>
      <c r="L222">
        <f t="shared" si="15"/>
        <v>3024752</v>
      </c>
    </row>
    <row r="223" spans="7:12">
      <c r="G223">
        <v>3025427</v>
      </c>
      <c r="H223" t="s">
        <v>98</v>
      </c>
      <c r="I223" t="s">
        <v>8</v>
      </c>
      <c r="J223" t="s">
        <v>95</v>
      </c>
      <c r="K223" t="s">
        <v>95</v>
      </c>
      <c r="L223">
        <f t="shared" si="15"/>
        <v>3025427</v>
      </c>
    </row>
    <row r="224" spans="7:12">
      <c r="G224">
        <v>3025402</v>
      </c>
      <c r="H224" t="s">
        <v>127</v>
      </c>
      <c r="I224" t="s">
        <v>52</v>
      </c>
      <c r="J224" t="s">
        <v>95</v>
      </c>
      <c r="K224" t="s">
        <v>95</v>
      </c>
      <c r="L224">
        <f t="shared" si="15"/>
        <v>3025402</v>
      </c>
    </row>
    <row r="225" spans="7:12">
      <c r="G225">
        <v>3024208</v>
      </c>
      <c r="H225" t="s">
        <v>128</v>
      </c>
      <c r="I225" t="s">
        <v>52</v>
      </c>
      <c r="J225" t="s">
        <v>95</v>
      </c>
      <c r="K225" t="s">
        <v>95</v>
      </c>
      <c r="L225">
        <f t="shared" si="15"/>
        <v>3024208</v>
      </c>
    </row>
    <row r="226" spans="7:12">
      <c r="G226">
        <v>3025401</v>
      </c>
      <c r="H226" t="s">
        <v>129</v>
      </c>
      <c r="I226" t="s">
        <v>52</v>
      </c>
      <c r="J226" t="s">
        <v>95</v>
      </c>
      <c r="K226" t="s">
        <v>95</v>
      </c>
      <c r="L226">
        <f t="shared" si="15"/>
        <v>3025401</v>
      </c>
    </row>
    <row r="227" spans="7:12">
      <c r="G227">
        <v>3024000</v>
      </c>
      <c r="H227" t="s">
        <v>112</v>
      </c>
      <c r="I227" t="s">
        <v>105</v>
      </c>
      <c r="J227" t="s">
        <v>95</v>
      </c>
      <c r="K227" t="s">
        <v>95</v>
      </c>
      <c r="L227">
        <f t="shared" si="15"/>
        <v>3024000</v>
      </c>
    </row>
    <row r="228" spans="7:12">
      <c r="G228">
        <v>3025404</v>
      </c>
      <c r="H228" t="s">
        <v>101</v>
      </c>
      <c r="I228" t="s">
        <v>8</v>
      </c>
      <c r="J228" t="s">
        <v>95</v>
      </c>
      <c r="K228" t="s">
        <v>95</v>
      </c>
      <c r="L228">
        <f t="shared" si="15"/>
        <v>3025404</v>
      </c>
    </row>
    <row r="229" spans="7:12">
      <c r="G229">
        <v>3025407</v>
      </c>
      <c r="H229" t="s">
        <v>102</v>
      </c>
      <c r="I229" t="s">
        <v>8</v>
      </c>
      <c r="J229" t="s">
        <v>95</v>
      </c>
      <c r="K229" t="s">
        <v>95</v>
      </c>
      <c r="L229">
        <f t="shared" si="15"/>
        <v>3025407</v>
      </c>
    </row>
    <row r="230" spans="7:12">
      <c r="G230">
        <v>3025403</v>
      </c>
      <c r="H230" t="s">
        <v>103</v>
      </c>
      <c r="I230" t="s">
        <v>8</v>
      </c>
      <c r="J230" t="s">
        <v>95</v>
      </c>
      <c r="K230" t="s">
        <v>95</v>
      </c>
      <c r="L230">
        <f t="shared" si="15"/>
        <v>3025403</v>
      </c>
    </row>
    <row r="231" spans="7:12">
      <c r="G231">
        <v>3024009</v>
      </c>
      <c r="H231" t="s">
        <v>130</v>
      </c>
      <c r="I231" t="s">
        <v>52</v>
      </c>
      <c r="J231" t="s">
        <v>95</v>
      </c>
      <c r="K231" t="s">
        <v>95</v>
      </c>
      <c r="L231">
        <f t="shared" si="15"/>
        <v>3024009</v>
      </c>
    </row>
    <row r="232" spans="7:12">
      <c r="G232">
        <v>3024012</v>
      </c>
      <c r="H232" t="s">
        <v>131</v>
      </c>
      <c r="I232" t="s">
        <v>52</v>
      </c>
      <c r="J232" t="s">
        <v>95</v>
      </c>
      <c r="K232" t="s">
        <v>95</v>
      </c>
      <c r="L232">
        <f t="shared" si="15"/>
        <v>3024012</v>
      </c>
    </row>
    <row r="236" spans="7:12">
      <c r="G236">
        <v>3026089</v>
      </c>
      <c r="H236" t="s">
        <v>100</v>
      </c>
      <c r="I236" t="s">
        <v>8</v>
      </c>
      <c r="J236" t="s">
        <v>95</v>
      </c>
      <c r="K236" t="s">
        <v>95</v>
      </c>
      <c r="L236">
        <f>G236</f>
        <v>3026089</v>
      </c>
    </row>
    <row r="237" spans="7:12">
      <c r="G237">
        <v>3026080</v>
      </c>
      <c r="H237" t="s">
        <v>99</v>
      </c>
      <c r="I237" t="s">
        <v>8</v>
      </c>
      <c r="J237" t="s">
        <v>95</v>
      </c>
      <c r="K237" t="s">
        <v>95</v>
      </c>
      <c r="L237">
        <f>G237</f>
        <v>3026080</v>
      </c>
    </row>
  </sheetData>
  <sheetProtection sheet="1" objects="1" scenarios="1"/>
  <sortState ref="G115:L230">
    <sortCondition ref="I115:I230"/>
    <sortCondition ref="G115:G230"/>
  </sortState>
  <mergeCells count="67">
    <mergeCell ref="O26:U26"/>
    <mergeCell ref="M35:N35"/>
    <mergeCell ref="I11:S11"/>
    <mergeCell ref="I7:S9"/>
    <mergeCell ref="L13:S14"/>
    <mergeCell ref="H21:I21"/>
    <mergeCell ref="P27:R27"/>
    <mergeCell ref="H34:L34"/>
    <mergeCell ref="M32:N32"/>
    <mergeCell ref="M33:N33"/>
    <mergeCell ref="H27:J28"/>
    <mergeCell ref="H29:J30"/>
    <mergeCell ref="H32:L33"/>
    <mergeCell ref="H35:L36"/>
    <mergeCell ref="M36:N36"/>
    <mergeCell ref="L17:M17"/>
    <mergeCell ref="M47:N47"/>
    <mergeCell ref="H41:K46"/>
    <mergeCell ref="H37:L37"/>
    <mergeCell ref="H40:L40"/>
    <mergeCell ref="H38:L39"/>
    <mergeCell ref="H47:L47"/>
    <mergeCell ref="M37:N37"/>
    <mergeCell ref="M38:N38"/>
    <mergeCell ref="M39:N39"/>
    <mergeCell ref="M40:N40"/>
    <mergeCell ref="M41:N41"/>
    <mergeCell ref="M42:N42"/>
    <mergeCell ref="M43:N43"/>
    <mergeCell ref="M44:N44"/>
    <mergeCell ref="M45:N45"/>
    <mergeCell ref="M46:N46"/>
    <mergeCell ref="H50:L50"/>
    <mergeCell ref="M54:N54"/>
    <mergeCell ref="M49:N49"/>
    <mergeCell ref="M50:N50"/>
    <mergeCell ref="M51:N51"/>
    <mergeCell ref="M52:N52"/>
    <mergeCell ref="M53:N53"/>
    <mergeCell ref="H53:L53"/>
    <mergeCell ref="H51:L52"/>
    <mergeCell ref="H54:L54"/>
    <mergeCell ref="H48:L49"/>
    <mergeCell ref="M48:N48"/>
    <mergeCell ref="H55:L55"/>
    <mergeCell ref="M56:N56"/>
    <mergeCell ref="H58:L58"/>
    <mergeCell ref="M58:N58"/>
    <mergeCell ref="H56:L56"/>
    <mergeCell ref="M55:N55"/>
    <mergeCell ref="H59:L59"/>
    <mergeCell ref="M59:N59"/>
    <mergeCell ref="H63:L63"/>
    <mergeCell ref="M63:N63"/>
    <mergeCell ref="H64:L64"/>
    <mergeCell ref="M64:N64"/>
    <mergeCell ref="H60:L60"/>
    <mergeCell ref="M60:N60"/>
    <mergeCell ref="H61:L61"/>
    <mergeCell ref="M61:N61"/>
    <mergeCell ref="H62:L62"/>
    <mergeCell ref="M62:N62"/>
    <mergeCell ref="J17:K17"/>
    <mergeCell ref="T11:U11"/>
    <mergeCell ref="I6:K6"/>
    <mergeCell ref="O16:P16"/>
    <mergeCell ref="O17:P17"/>
  </mergeCells>
  <conditionalFormatting sqref="J14:J15 K15:S15">
    <cfRule type="cellIs" dxfId="3" priority="2" operator="equal">
      <formula>"Error"</formula>
    </cfRule>
  </conditionalFormatting>
  <conditionalFormatting sqref="I23">
    <cfRule type="cellIs" dxfId="2" priority="1" operator="equal">
      <formula>"Estimated"</formula>
    </cfRule>
  </conditionalFormatting>
  <dataValidations count="1">
    <dataValidation type="list" allowBlank="1" showInputMessage="1" showErrorMessage="1" sqref="I11:S11">
      <formula1>$H$118:$H$232</formula1>
    </dataValidation>
  </dataValidations>
  <pageMargins left="0.23622047244094491" right="0.23622047244094491" top="0.74803149606299213" bottom="0.74803149606299213" header="0.31496062992125984" footer="0.31496062992125984"/>
  <pageSetup paperSize="9" scale="60" orientation="portrait" r:id="rId1"/>
  <headerFooter>
    <oddFooter>&amp;F&amp;RPage &amp;P</oddFooter>
  </headerFooter>
  <ignoredErrors>
    <ignoredError sqref="R60 S6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Q173"/>
  <sheetViews>
    <sheetView showGridLines="0" showRowColHeaders="0" zoomScale="85" zoomScaleNormal="85" workbookViewId="0">
      <selection activeCell="N70" sqref="N70"/>
    </sheetView>
  </sheetViews>
  <sheetFormatPr defaultRowHeight="15"/>
  <cols>
    <col min="1" max="1" width="2.28515625" customWidth="1"/>
    <col min="3" max="3" width="42.85546875" bestFit="1" customWidth="1"/>
    <col min="4" max="4" width="17.7109375" bestFit="1" customWidth="1"/>
    <col min="5" max="5" width="10.85546875" bestFit="1" customWidth="1"/>
    <col min="6" max="6" width="13.28515625" customWidth="1"/>
    <col min="7" max="7" width="14.5703125" customWidth="1"/>
    <col min="8" max="8" width="14.28515625" customWidth="1"/>
    <col min="9" max="9" width="6.28515625" customWidth="1"/>
    <col min="10" max="10" width="2.85546875" customWidth="1"/>
    <col min="14" max="14" width="25.28515625" customWidth="1"/>
    <col min="15" max="15" width="10.28515625" customWidth="1"/>
    <col min="16" max="16" width="2.42578125" customWidth="1"/>
    <col min="17" max="17" width="2.5703125" customWidth="1"/>
    <col min="18" max="18" width="2.28515625" customWidth="1"/>
  </cols>
  <sheetData>
    <row r="1" spans="2:17" ht="9.75" customHeight="1" thickBot="1"/>
    <row r="2" spans="2:17">
      <c r="B2" s="76"/>
      <c r="C2" s="77"/>
      <c r="D2" s="77"/>
      <c r="E2" s="77"/>
      <c r="F2" s="77"/>
      <c r="G2" s="77"/>
      <c r="H2" s="77"/>
      <c r="I2" s="77"/>
      <c r="J2" s="77"/>
      <c r="K2" s="77"/>
      <c r="L2" s="77"/>
      <c r="M2" s="77"/>
      <c r="N2" s="77"/>
      <c r="O2" s="77"/>
      <c r="P2" s="77"/>
      <c r="Q2" s="78"/>
    </row>
    <row r="3" spans="2:17" ht="15.75" thickBot="1">
      <c r="B3" s="79"/>
      <c r="C3" s="152">
        <v>42327</v>
      </c>
      <c r="D3" s="80"/>
      <c r="E3" s="80"/>
      <c r="F3" s="80"/>
      <c r="G3" s="80"/>
      <c r="H3" s="80"/>
      <c r="I3" s="80"/>
      <c r="J3" s="80"/>
      <c r="K3" s="80"/>
      <c r="L3" s="80"/>
      <c r="M3" s="80"/>
      <c r="N3" s="80"/>
      <c r="O3" s="80"/>
      <c r="P3" s="80"/>
      <c r="Q3" s="81"/>
    </row>
    <row r="4" spans="2:17">
      <c r="B4" s="79"/>
      <c r="C4" s="169" t="s">
        <v>2</v>
      </c>
      <c r="D4" s="170"/>
      <c r="E4" s="170"/>
      <c r="F4" s="170"/>
      <c r="G4" s="170"/>
      <c r="H4" s="170"/>
      <c r="I4" s="170"/>
      <c r="J4" s="170"/>
      <c r="K4" s="170"/>
      <c r="L4" s="170"/>
      <c r="M4" s="170"/>
      <c r="N4" s="171"/>
      <c r="O4" s="80"/>
      <c r="P4" s="80"/>
      <c r="Q4" s="81"/>
    </row>
    <row r="5" spans="2:17">
      <c r="B5" s="79"/>
      <c r="C5" s="172"/>
      <c r="D5" s="173"/>
      <c r="E5" s="173"/>
      <c r="F5" s="173"/>
      <c r="G5" s="173"/>
      <c r="H5" s="173"/>
      <c r="I5" s="173"/>
      <c r="J5" s="173"/>
      <c r="K5" s="173"/>
      <c r="L5" s="173"/>
      <c r="M5" s="173"/>
      <c r="N5" s="174"/>
      <c r="O5" s="80"/>
      <c r="P5" s="80"/>
      <c r="Q5" s="81"/>
    </row>
    <row r="6" spans="2:17" ht="15.75" thickBot="1">
      <c r="B6" s="79"/>
      <c r="C6" s="175"/>
      <c r="D6" s="176"/>
      <c r="E6" s="176"/>
      <c r="F6" s="176"/>
      <c r="G6" s="176"/>
      <c r="H6" s="176"/>
      <c r="I6" s="176"/>
      <c r="J6" s="176"/>
      <c r="K6" s="176"/>
      <c r="L6" s="176"/>
      <c r="M6" s="176"/>
      <c r="N6" s="177"/>
      <c r="O6" s="80"/>
      <c r="P6" s="80"/>
      <c r="Q6" s="81"/>
    </row>
    <row r="7" spans="2:17" ht="15.75" thickBot="1">
      <c r="B7" s="79"/>
      <c r="C7" s="80"/>
      <c r="D7" s="80"/>
      <c r="E7" s="80"/>
      <c r="F7" s="80"/>
      <c r="G7" s="80"/>
      <c r="H7" s="80"/>
      <c r="I7" s="80"/>
      <c r="J7" s="80"/>
      <c r="K7" s="80"/>
      <c r="L7" s="80"/>
      <c r="M7" s="80"/>
      <c r="N7" s="80"/>
      <c r="O7" s="80"/>
      <c r="P7" s="80"/>
      <c r="Q7" s="81"/>
    </row>
    <row r="8" spans="2:17" ht="44.25" customHeight="1" thickBot="1">
      <c r="B8" s="79"/>
      <c r="C8" s="80"/>
      <c r="D8" s="189" t="s">
        <v>352</v>
      </c>
      <c r="E8" s="190"/>
      <c r="F8" s="190"/>
      <c r="G8" s="190"/>
      <c r="H8" s="191"/>
      <c r="I8" s="80"/>
      <c r="J8" s="80"/>
      <c r="K8" s="80"/>
      <c r="L8" s="80"/>
      <c r="M8" s="80"/>
      <c r="N8" s="80"/>
      <c r="O8" s="80"/>
      <c r="P8" s="80"/>
      <c r="Q8" s="81"/>
    </row>
    <row r="9" spans="2:17" ht="15.75" thickBot="1">
      <c r="B9" s="79"/>
      <c r="C9" s="80"/>
      <c r="D9" s="80"/>
      <c r="E9" s="80"/>
      <c r="F9" s="80"/>
      <c r="G9" s="80"/>
      <c r="H9" s="80"/>
      <c r="I9" s="80"/>
      <c r="J9" s="80"/>
      <c r="K9" s="80"/>
      <c r="L9" s="80"/>
      <c r="M9" s="80"/>
      <c r="N9" s="80"/>
      <c r="O9" s="80"/>
      <c r="P9" s="80"/>
      <c r="Q9" s="81"/>
    </row>
    <row r="10" spans="2:17" ht="24" customHeight="1">
      <c r="B10" s="79"/>
      <c r="C10" s="192" t="s">
        <v>351</v>
      </c>
      <c r="D10" s="193"/>
      <c r="E10" s="193"/>
      <c r="F10" s="193"/>
      <c r="G10" s="193"/>
      <c r="H10" s="193"/>
      <c r="I10" s="193"/>
      <c r="J10" s="193"/>
      <c r="K10" s="193"/>
      <c r="L10" s="193"/>
      <c r="M10" s="193"/>
      <c r="N10" s="194"/>
      <c r="O10" s="80"/>
      <c r="P10" s="80"/>
      <c r="Q10" s="81"/>
    </row>
    <row r="11" spans="2:17" ht="33.75" customHeight="1" thickBot="1">
      <c r="B11" s="79"/>
      <c r="C11" s="195"/>
      <c r="D11" s="196"/>
      <c r="E11" s="196"/>
      <c r="F11" s="196"/>
      <c r="G11" s="196"/>
      <c r="H11" s="196"/>
      <c r="I11" s="196"/>
      <c r="J11" s="196"/>
      <c r="K11" s="196"/>
      <c r="L11" s="196"/>
      <c r="M11" s="196"/>
      <c r="N11" s="197"/>
      <c r="O11" s="80"/>
      <c r="P11" s="80"/>
      <c r="Q11" s="81"/>
    </row>
    <row r="12" spans="2:17" ht="15.75" thickBot="1">
      <c r="B12" s="84"/>
      <c r="C12" s="85"/>
      <c r="D12" s="85"/>
      <c r="E12" s="85"/>
      <c r="F12" s="85"/>
      <c r="G12" s="85"/>
      <c r="H12" s="85"/>
      <c r="I12" s="85"/>
      <c r="J12" s="85"/>
      <c r="K12" s="85"/>
      <c r="L12" s="85"/>
      <c r="M12" s="85"/>
      <c r="N12" s="85"/>
      <c r="O12" s="85"/>
      <c r="P12" s="85"/>
      <c r="Q12" s="86"/>
    </row>
    <row r="13" spans="2:17" ht="6.75" customHeight="1" thickBot="1"/>
    <row r="14" spans="2:17">
      <c r="F14" s="100" t="s">
        <v>340</v>
      </c>
      <c r="G14" s="118" t="s">
        <v>343</v>
      </c>
      <c r="H14" s="77"/>
      <c r="I14" s="78"/>
      <c r="K14" s="76"/>
      <c r="L14" s="77"/>
      <c r="M14" s="78"/>
      <c r="N14" s="76"/>
      <c r="O14" s="101" t="s">
        <v>340</v>
      </c>
    </row>
    <row r="15" spans="2:17">
      <c r="F15" s="95" t="s">
        <v>341</v>
      </c>
      <c r="G15" s="96" t="str">
        <f>F15</f>
        <v>Budget Share</v>
      </c>
      <c r="H15" s="80"/>
      <c r="I15" s="81"/>
      <c r="K15" s="95" t="s">
        <v>345</v>
      </c>
      <c r="L15" s="96" t="s">
        <v>345</v>
      </c>
      <c r="M15" s="81"/>
      <c r="N15" s="79"/>
      <c r="O15" s="102" t="s">
        <v>353</v>
      </c>
    </row>
    <row r="16" spans="2:17" ht="15.75" thickBot="1">
      <c r="F16" s="89" t="s">
        <v>342</v>
      </c>
      <c r="G16" s="90" t="s">
        <v>152</v>
      </c>
      <c r="H16" s="90" t="s">
        <v>154</v>
      </c>
      <c r="I16" s="92" t="s">
        <v>377</v>
      </c>
      <c r="J16" s="61"/>
      <c r="K16" s="97">
        <v>42278</v>
      </c>
      <c r="L16" s="98">
        <v>41913</v>
      </c>
      <c r="M16" s="99" t="str">
        <f>H16</f>
        <v>Change</v>
      </c>
      <c r="N16" s="89" t="s">
        <v>346</v>
      </c>
      <c r="O16" s="92" t="s">
        <v>345</v>
      </c>
    </row>
    <row r="17" spans="2:15">
      <c r="F17" s="61"/>
      <c r="G17" s="61"/>
      <c r="H17" s="61"/>
      <c r="I17" s="61"/>
      <c r="J17" s="61"/>
      <c r="K17" s="94"/>
      <c r="L17" s="94"/>
      <c r="M17" s="60"/>
    </row>
    <row r="18" spans="2:15">
      <c r="B18" s="110"/>
      <c r="C18" s="115" t="s">
        <v>344</v>
      </c>
      <c r="D18" s="110"/>
      <c r="E18" s="110"/>
      <c r="F18" s="116">
        <f ca="1">SUM(F20:F138)</f>
        <v>235330315.71478435</v>
      </c>
      <c r="G18" s="116">
        <f t="shared" ref="G18:H18" si="0">SUM(G20:G138)</f>
        <v>228462122.08586228</v>
      </c>
      <c r="H18" s="116">
        <f t="shared" ca="1" si="0"/>
        <v>6868193.6289220825</v>
      </c>
      <c r="I18" s="120">
        <f ca="1">H18/G18</f>
        <v>3.0062723598185036E-2</v>
      </c>
      <c r="J18" s="116"/>
      <c r="K18" s="116">
        <f ca="1">SUM(K20:K138)</f>
        <v>48091</v>
      </c>
      <c r="L18" s="116">
        <f t="shared" ref="L18:M18" ca="1" si="1">SUM(L20:L138)</f>
        <v>46555</v>
      </c>
      <c r="M18" s="117">
        <f t="shared" ca="1" si="1"/>
        <v>1536</v>
      </c>
      <c r="N18" s="110"/>
      <c r="O18" s="110"/>
    </row>
    <row r="19" spans="2:15" ht="20.25" customHeight="1">
      <c r="B19" s="60" t="s">
        <v>359</v>
      </c>
      <c r="F19" s="93"/>
      <c r="G19" s="93"/>
      <c r="H19" s="61"/>
      <c r="I19" s="61"/>
      <c r="J19" s="61"/>
      <c r="K19" s="103"/>
      <c r="L19" s="103"/>
    </row>
    <row r="20" spans="2:15">
      <c r="B20" s="110">
        <f>BudgetShare!G119</f>
        <v>3026905</v>
      </c>
      <c r="C20" s="110" t="str">
        <f>BudgetShare!H119</f>
        <v>London Academy</v>
      </c>
      <c r="D20" s="110" t="str">
        <f>VLOOKUP(BudgetShare!I119,$C$171:$D$173,2,0)</f>
        <v>Academy</v>
      </c>
      <c r="E20" s="110" t="str">
        <f>BudgetShare!K119</f>
        <v>All through</v>
      </c>
      <c r="F20" s="111">
        <f ca="1">VLOOKUP(B20,NEWISB!B:BF,57,0)</f>
        <v>6447045.7622766793</v>
      </c>
      <c r="G20" s="111">
        <f>VLOOKUP(B20,'1516NEWISB'!C:BG,57,0)</f>
        <v>6369919.8736813013</v>
      </c>
      <c r="H20" s="112">
        <f ca="1">F20-G20</f>
        <v>77125.888595378026</v>
      </c>
      <c r="I20" s="121">
        <f t="shared" ref="I20:I83" ca="1" si="2">H20/G20</f>
        <v>1.2107827119465078E-2</v>
      </c>
      <c r="J20" s="112"/>
      <c r="K20" s="110">
        <f ca="1">VLOOKUP(B20,PUPILS!A:X,24,0)</f>
        <v>1042</v>
      </c>
      <c r="L20" s="110">
        <f ca="1">VLOOKUP(B20,PUPILS!A:M,10,0)</f>
        <v>1026</v>
      </c>
      <c r="M20" s="113">
        <f ca="1">K20-L20</f>
        <v>16</v>
      </c>
      <c r="N20" s="110" t="s">
        <v>347</v>
      </c>
      <c r="O20" s="110" t="str">
        <f ca="1">IF(VLOOKUP($B20,PUPILS!$A:$AM,39,0)="No","Estimated","Census")</f>
        <v>Estimated</v>
      </c>
    </row>
    <row r="21" spans="2:15">
      <c r="B21" s="110">
        <f>BudgetShare!G120</f>
        <v>3023521</v>
      </c>
      <c r="C21" s="110" t="str">
        <f>BudgetShare!H120</f>
        <v>St Mary's &amp; St John's CE School</v>
      </c>
      <c r="D21" s="110" t="str">
        <f>VLOOKUP(BudgetShare!I120,$C$171:$D$173,2,0)</f>
        <v>LA Maintained</v>
      </c>
      <c r="E21" s="110" t="str">
        <f>BudgetShare!K120</f>
        <v>All through</v>
      </c>
      <c r="F21" s="111">
        <f ca="1">VLOOKUP(B21,NEWISB!B:BF,57,0)</f>
        <v>3880618.8914551637</v>
      </c>
      <c r="G21" s="111">
        <f>VLOOKUP(B21,'1516NEWISB'!C:BG,57,0)</f>
        <v>3175981.7613565717</v>
      </c>
      <c r="H21" s="112">
        <f t="shared" ref="H21:H84" ca="1" si="3">F21-G21</f>
        <v>704637.13009859202</v>
      </c>
      <c r="I21" s="121">
        <f t="shared" ca="1" si="2"/>
        <v>0.22186435031592155</v>
      </c>
      <c r="J21" s="112"/>
      <c r="K21" s="110">
        <f ca="1">VLOOKUP(B21,PUPILS!A:X,24,0)</f>
        <v>780</v>
      </c>
      <c r="L21" s="110">
        <f ca="1">VLOOKUP(B21,PUPILS!A:M,10,0)</f>
        <v>624</v>
      </c>
      <c r="M21" s="113">
        <f t="shared" ref="M21:M84" ca="1" si="4">K21-L21</f>
        <v>156</v>
      </c>
      <c r="N21" s="110" t="s">
        <v>347</v>
      </c>
      <c r="O21" s="110" t="str">
        <f ca="1">IF(VLOOKUP($B21,PUPILS!$A:$AM,39,0)="No","Estimated","Census")</f>
        <v>Census</v>
      </c>
    </row>
    <row r="22" spans="2:15">
      <c r="B22" s="110">
        <f>BudgetShare!G121</f>
        <v>3026906</v>
      </c>
      <c r="C22" s="110" t="str">
        <f>BudgetShare!H121</f>
        <v>Wren Academy</v>
      </c>
      <c r="D22" s="110" t="str">
        <f>VLOOKUP(BudgetShare!I121,$C$171:$D$173,2,0)</f>
        <v>Academy</v>
      </c>
      <c r="E22" s="110" t="str">
        <f>BudgetShare!K121</f>
        <v>All through</v>
      </c>
      <c r="F22" s="111">
        <f ca="1">VLOOKUP(B22,NEWISB!B:BF,57,0)</f>
        <v>5114106.3597060191</v>
      </c>
      <c r="G22" s="111">
        <f>VLOOKUP(B22,'1516NEWISB'!C:BG,57,0)</f>
        <v>4835626.2833672492</v>
      </c>
      <c r="H22" s="112">
        <f t="shared" ca="1" si="3"/>
        <v>278480.07633876987</v>
      </c>
      <c r="I22" s="121">
        <f t="shared" ca="1" si="2"/>
        <v>5.758924698061086E-2</v>
      </c>
      <c r="J22" s="112"/>
      <c r="K22" s="110">
        <f ca="1">VLOOKUP(B22,PUPILS!A:X,24,0)</f>
        <v>954</v>
      </c>
      <c r="L22" s="110">
        <f ca="1">VLOOKUP(B22,PUPILS!A:M,10,0)</f>
        <v>889</v>
      </c>
      <c r="M22" s="113">
        <f t="shared" ca="1" si="4"/>
        <v>65</v>
      </c>
      <c r="N22" s="110" t="s">
        <v>347</v>
      </c>
      <c r="O22" s="110" t="str">
        <f ca="1">IF(VLOOKUP($B22,PUPILS!$A:$AM,39,0)="No","Estimated","Census")</f>
        <v>Estimated</v>
      </c>
    </row>
    <row r="23" spans="2:15" ht="17.25" customHeight="1">
      <c r="B23" s="115" t="s">
        <v>360</v>
      </c>
      <c r="C23" s="110"/>
      <c r="D23" s="110"/>
      <c r="E23" s="110"/>
      <c r="F23" s="110"/>
      <c r="G23" s="110"/>
      <c r="H23" s="112"/>
      <c r="I23" s="112"/>
      <c r="J23" s="112"/>
      <c r="K23" s="110"/>
      <c r="L23" s="110"/>
      <c r="M23" s="113"/>
      <c r="N23" s="110"/>
      <c r="O23" s="114"/>
    </row>
    <row r="24" spans="2:15">
      <c r="B24" s="110">
        <f>BudgetShare!G122</f>
        <v>3023520</v>
      </c>
      <c r="C24" s="110" t="str">
        <f>BudgetShare!H122</f>
        <v>Akiva School</v>
      </c>
      <c r="D24" s="110" t="str">
        <f>VLOOKUP(BudgetShare!I122,$C$171:$D$173,2,0)</f>
        <v>LA Maintained</v>
      </c>
      <c r="E24" s="110" t="str">
        <f>BudgetShare!K122</f>
        <v>Primary</v>
      </c>
      <c r="F24" s="111">
        <f ca="1">VLOOKUP(B24,NEWISB!B:BF,57,0)</f>
        <v>1532624.6315828452</v>
      </c>
      <c r="G24" s="111">
        <f>VLOOKUP(B24,'1516NEWISB'!C:BG,57,0)</f>
        <v>1525296.9219506721</v>
      </c>
      <c r="H24" s="112">
        <f t="shared" ca="1" si="3"/>
        <v>7327.7096321731806</v>
      </c>
      <c r="I24" s="121">
        <f t="shared" ca="1" si="2"/>
        <v>4.804120120298884E-3</v>
      </c>
      <c r="J24" s="112"/>
      <c r="K24" s="110">
        <f ca="1">VLOOKUP(B24,PUPILS!A:X,24,0)</f>
        <v>421</v>
      </c>
      <c r="L24" s="110">
        <f ca="1">VLOOKUP(B24,PUPILS!A:M,10,0)</f>
        <v>419</v>
      </c>
      <c r="M24" s="113">
        <f t="shared" ca="1" si="4"/>
        <v>2</v>
      </c>
      <c r="N24" s="110"/>
      <c r="O24" s="110" t="str">
        <f ca="1">IF(VLOOKUP($B24,PUPILS!$A:$AM,39,0)="No","Estimated","Census")</f>
        <v>Census</v>
      </c>
    </row>
    <row r="25" spans="2:15">
      <c r="B25" s="110">
        <f>BudgetShare!G123</f>
        <v>3023300</v>
      </c>
      <c r="C25" s="110" t="str">
        <f>BudgetShare!H123</f>
        <v>All Saints' CE Primary School NW2</v>
      </c>
      <c r="D25" s="110" t="str">
        <f>VLOOKUP(BudgetShare!I123,$C$171:$D$173,2,0)</f>
        <v>LA Maintained</v>
      </c>
      <c r="E25" s="110" t="str">
        <f>BudgetShare!K123</f>
        <v>Primary</v>
      </c>
      <c r="F25" s="111">
        <f ca="1">VLOOKUP(B25,NEWISB!B:BF,57,0)</f>
        <v>996768.86965731403</v>
      </c>
      <c r="G25" s="111">
        <f>VLOOKUP(B25,'1516NEWISB'!C:BG,57,0)</f>
        <v>985759.14766670857</v>
      </c>
      <c r="H25" s="112">
        <f t="shared" ca="1" si="3"/>
        <v>11009.721990605467</v>
      </c>
      <c r="I25" s="121">
        <f t="shared" ca="1" si="2"/>
        <v>1.1168774864190177E-2</v>
      </c>
      <c r="J25" s="112"/>
      <c r="K25" s="110">
        <f ca="1">VLOOKUP(B25,PUPILS!A:X,24,0)</f>
        <v>211</v>
      </c>
      <c r="L25" s="110">
        <f ca="1">VLOOKUP(B25,PUPILS!A:M,10,0)</f>
        <v>209</v>
      </c>
      <c r="M25" s="113">
        <f t="shared" ca="1" si="4"/>
        <v>2</v>
      </c>
      <c r="N25" s="110"/>
      <c r="O25" s="110" t="str">
        <f ca="1">IF(VLOOKUP($B25,PUPILS!$A:$AM,39,0)="No","Estimated","Census")</f>
        <v>Census</v>
      </c>
    </row>
    <row r="26" spans="2:15">
      <c r="B26" s="110">
        <f>BudgetShare!G124</f>
        <v>3023317</v>
      </c>
      <c r="C26" s="110" t="str">
        <f>BudgetShare!H124</f>
        <v>All Saints' CE Primary School, N20</v>
      </c>
      <c r="D26" s="110" t="str">
        <f>VLOOKUP(BudgetShare!I124,$C$171:$D$173,2,0)</f>
        <v>LA Maintained</v>
      </c>
      <c r="E26" s="110" t="str">
        <f>BudgetShare!K124</f>
        <v>Primary</v>
      </c>
      <c r="F26" s="111">
        <f ca="1">VLOOKUP(B26,NEWISB!B:BF,57,0)</f>
        <v>1010556.8345868376</v>
      </c>
      <c r="G26" s="111">
        <f>VLOOKUP(B26,'1516NEWISB'!C:BG,57,0)</f>
        <v>1004257.5465423925</v>
      </c>
      <c r="H26" s="112">
        <f t="shared" ca="1" si="3"/>
        <v>6299.2880444451002</v>
      </c>
      <c r="I26" s="121">
        <f t="shared" ca="1" si="2"/>
        <v>6.2725822336443752E-3</v>
      </c>
      <c r="J26" s="112"/>
      <c r="K26" s="110">
        <f ca="1">VLOOKUP(B26,PUPILS!A:X,24,0)</f>
        <v>239</v>
      </c>
      <c r="L26" s="110">
        <f ca="1">VLOOKUP(B26,PUPILS!A:M,10,0)</f>
        <v>238</v>
      </c>
      <c r="M26" s="113">
        <f t="shared" ca="1" si="4"/>
        <v>1</v>
      </c>
      <c r="N26" s="110"/>
      <c r="O26" s="110" t="str">
        <f ca="1">IF(VLOOKUP($B26,PUPILS!$A:$AM,39,0)="No","Estimated","Census")</f>
        <v>Census</v>
      </c>
    </row>
    <row r="27" spans="2:15">
      <c r="B27" s="110">
        <f>BudgetShare!G125</f>
        <v>3022020</v>
      </c>
      <c r="C27" s="110" t="str">
        <f>BudgetShare!H125</f>
        <v>Alma Primary</v>
      </c>
      <c r="D27" s="110" t="str">
        <f>VLOOKUP(BudgetShare!I125,$C$171:$D$173,2,0)</f>
        <v>Academy</v>
      </c>
      <c r="E27" s="110" t="str">
        <f>BudgetShare!K125</f>
        <v>Primary</v>
      </c>
      <c r="F27" s="111">
        <f ca="1">VLOOKUP(B27,NEWISB!B:BF,57,0)</f>
        <v>490572.05833333335</v>
      </c>
      <c r="G27" s="111">
        <f>VLOOKUP(B27,'1516NEWISB'!C:BG,57,0)</f>
        <v>385002.70833333331</v>
      </c>
      <c r="H27" s="112">
        <f t="shared" ca="1" si="3"/>
        <v>105569.35000000003</v>
      </c>
      <c r="I27" s="121">
        <f t="shared" ca="1" si="2"/>
        <v>0.27420417497063071</v>
      </c>
      <c r="J27" s="112"/>
      <c r="K27" s="110">
        <f ca="1">VLOOKUP(B27,PUPILS!A:X,24,0)</f>
        <v>90</v>
      </c>
      <c r="L27" s="110">
        <f ca="1">VLOOKUP(B27,PUPILS!A:M,10,0)</f>
        <v>60</v>
      </c>
      <c r="M27" s="113">
        <f t="shared" ca="1" si="4"/>
        <v>30</v>
      </c>
      <c r="N27" s="110" t="s">
        <v>347</v>
      </c>
      <c r="O27" s="110" t="str">
        <f ca="1">IF(VLOOKUP($B27,PUPILS!$A:$AM,39,0)="No","Estimated","Census")</f>
        <v>Estimated</v>
      </c>
    </row>
    <row r="28" spans="2:15">
      <c r="B28" s="110">
        <f>BudgetShare!G126</f>
        <v>3023500</v>
      </c>
      <c r="C28" s="110" t="str">
        <f>BudgetShare!H126</f>
        <v>Annunciation Catholic Infant School</v>
      </c>
      <c r="D28" s="110" t="str">
        <f>VLOOKUP(BudgetShare!I126,$C$171:$D$173,2,0)</f>
        <v>LA Maintained</v>
      </c>
      <c r="E28" s="110" t="str">
        <f>BudgetShare!K126</f>
        <v>Infant</v>
      </c>
      <c r="F28" s="111">
        <f ca="1">VLOOKUP(B28,NEWISB!B:BF,57,0)</f>
        <v>766794.63201759418</v>
      </c>
      <c r="G28" s="111">
        <f>VLOOKUP(B28,'1516NEWISB'!C:BG,57,0)</f>
        <v>789479.36589186359</v>
      </c>
      <c r="H28" s="112">
        <f t="shared" ca="1" si="3"/>
        <v>-22684.733874269412</v>
      </c>
      <c r="I28" s="121">
        <f t="shared" ca="1" si="2"/>
        <v>-2.8733789449509922E-2</v>
      </c>
      <c r="J28" s="112"/>
      <c r="K28" s="110">
        <f ca="1">VLOOKUP(B28,PUPILS!A:X,24,0)</f>
        <v>170</v>
      </c>
      <c r="L28" s="110">
        <f ca="1">VLOOKUP(B28,PUPILS!A:M,10,0)</f>
        <v>177</v>
      </c>
      <c r="M28" s="113">
        <f t="shared" ca="1" si="4"/>
        <v>-7</v>
      </c>
      <c r="N28" s="110"/>
      <c r="O28" s="110" t="str">
        <f ca="1">IF(VLOOKUP($B28,PUPILS!$A:$AM,39,0)="No","Estimated","Census")</f>
        <v>Census</v>
      </c>
    </row>
    <row r="29" spans="2:15">
      <c r="B29" s="110">
        <f>BudgetShare!G127</f>
        <v>3023514</v>
      </c>
      <c r="C29" s="110" t="str">
        <f>BudgetShare!H127</f>
        <v>Annunciation Catholic Junior School</v>
      </c>
      <c r="D29" s="110" t="str">
        <f>VLOOKUP(BudgetShare!I127,$C$171:$D$173,2,0)</f>
        <v>LA Maintained</v>
      </c>
      <c r="E29" s="110" t="str">
        <f>BudgetShare!K127</f>
        <v>Junior</v>
      </c>
      <c r="F29" s="111">
        <f ca="1">VLOOKUP(B29,NEWISB!B:BF,57,0)</f>
        <v>977583.60030594165</v>
      </c>
      <c r="G29" s="111">
        <f>VLOOKUP(B29,'1516NEWISB'!C:BG,57,0)</f>
        <v>964253.55515679962</v>
      </c>
      <c r="H29" s="112">
        <f t="shared" ca="1" si="3"/>
        <v>13330.045149142039</v>
      </c>
      <c r="I29" s="121">
        <f t="shared" ca="1" si="2"/>
        <v>1.3824211565364059E-2</v>
      </c>
      <c r="J29" s="112"/>
      <c r="K29" s="110">
        <f ca="1">VLOOKUP(B29,PUPILS!A:X,24,0)</f>
        <v>229</v>
      </c>
      <c r="L29" s="110">
        <f ca="1">VLOOKUP(B29,PUPILS!A:M,10,0)</f>
        <v>227</v>
      </c>
      <c r="M29" s="113">
        <f t="shared" ca="1" si="4"/>
        <v>2</v>
      </c>
      <c r="N29" s="110"/>
      <c r="O29" s="110" t="str">
        <f ca="1">IF(VLOOKUP($B29,PUPILS!$A:$AM,39,0)="No","Estimated","Census")</f>
        <v>Census</v>
      </c>
    </row>
    <row r="30" spans="2:15">
      <c r="B30" s="110">
        <f>BudgetShare!G128</f>
        <v>3022002</v>
      </c>
      <c r="C30" s="110" t="str">
        <f>BudgetShare!H128</f>
        <v>Barnfield School</v>
      </c>
      <c r="D30" s="110" t="str">
        <f>VLOOKUP(BudgetShare!I128,$C$171:$D$173,2,0)</f>
        <v>LA Maintained</v>
      </c>
      <c r="E30" s="110" t="str">
        <f>BudgetShare!K128</f>
        <v>Primary</v>
      </c>
      <c r="F30" s="111">
        <f ca="1">VLOOKUP(B30,NEWISB!B:BF,57,0)</f>
        <v>2286954.8280205661</v>
      </c>
      <c r="G30" s="111">
        <f>VLOOKUP(B30,'1516NEWISB'!C:BG,57,0)</f>
        <v>2260847.942364722</v>
      </c>
      <c r="H30" s="112">
        <f t="shared" ca="1" si="3"/>
        <v>26106.885655844118</v>
      </c>
      <c r="I30" s="121">
        <f t="shared" ca="1" si="2"/>
        <v>1.1547386786454006E-2</v>
      </c>
      <c r="J30" s="112"/>
      <c r="K30" s="110">
        <f ca="1">VLOOKUP(B30,PUPILS!A:X,24,0)</f>
        <v>481</v>
      </c>
      <c r="L30" s="110">
        <f ca="1">VLOOKUP(B30,PUPILS!A:M,10,0)</f>
        <v>475</v>
      </c>
      <c r="M30" s="113">
        <f t="shared" ca="1" si="4"/>
        <v>6</v>
      </c>
      <c r="N30" s="110"/>
      <c r="O30" s="110" t="str">
        <f ca="1">IF(VLOOKUP($B30,PUPILS!$A:$AM,39,0)="No","Estimated","Census")</f>
        <v>Census</v>
      </c>
    </row>
    <row r="31" spans="2:15">
      <c r="B31" s="110">
        <f>BudgetShare!G129</f>
        <v>3022079</v>
      </c>
      <c r="C31" s="110" t="str">
        <f>BudgetShare!H129</f>
        <v>Beis Yaakov</v>
      </c>
      <c r="D31" s="110" t="str">
        <f>VLOOKUP(BudgetShare!I129,$C$171:$D$173,2,0)</f>
        <v>LA Maintained</v>
      </c>
      <c r="E31" s="110" t="str">
        <f>BudgetShare!K129</f>
        <v>Primary</v>
      </c>
      <c r="F31" s="111">
        <f ca="1">VLOOKUP(B31,NEWISB!B:BF,57,0)</f>
        <v>1696024.4136266839</v>
      </c>
      <c r="G31" s="111">
        <f>VLOOKUP(B31,'1516NEWISB'!C:BG,57,0)</f>
        <v>1684329.6709234829</v>
      </c>
      <c r="H31" s="112">
        <f t="shared" ca="1" si="3"/>
        <v>11694.742703201016</v>
      </c>
      <c r="I31" s="121">
        <f t="shared" ca="1" si="2"/>
        <v>6.9432622989946098E-3</v>
      </c>
      <c r="J31" s="112"/>
      <c r="K31" s="110">
        <f ca="1">VLOOKUP(B31,PUPILS!A:X,24,0)</f>
        <v>454</v>
      </c>
      <c r="L31" s="110">
        <f ca="1">VLOOKUP(B31,PUPILS!A:M,10,0)</f>
        <v>452</v>
      </c>
      <c r="M31" s="113">
        <f t="shared" ca="1" si="4"/>
        <v>2</v>
      </c>
      <c r="N31" s="110"/>
      <c r="O31" s="110" t="str">
        <f ca="1">IF(VLOOKUP($B31,PUPILS!$A:$AM,39,0)="No","Estimated","Census")</f>
        <v>Census</v>
      </c>
    </row>
    <row r="32" spans="2:15">
      <c r="B32" s="110">
        <f>BudgetShare!G130</f>
        <v>3023524</v>
      </c>
      <c r="C32" s="110" t="str">
        <f>BudgetShare!H130</f>
        <v>Beit Shvidler Primary School</v>
      </c>
      <c r="D32" s="110" t="str">
        <f>VLOOKUP(BudgetShare!I130,$C$171:$D$173,2,0)</f>
        <v>LA Maintained</v>
      </c>
      <c r="E32" s="110" t="str">
        <f>BudgetShare!K130</f>
        <v>Primary</v>
      </c>
      <c r="F32" s="111">
        <f ca="1">VLOOKUP(B32,NEWISB!B:BF,57,0)</f>
        <v>872567.47942070581</v>
      </c>
      <c r="G32" s="111">
        <f>VLOOKUP(B32,'1516NEWISB'!C:BG,57,0)</f>
        <v>884016.03135347308</v>
      </c>
      <c r="H32" s="112">
        <f t="shared" ca="1" si="3"/>
        <v>-11448.551932767266</v>
      </c>
      <c r="I32" s="121">
        <f t="shared" ca="1" si="2"/>
        <v>-1.2950615743064022E-2</v>
      </c>
      <c r="J32" s="112"/>
      <c r="K32" s="110">
        <f ca="1">VLOOKUP(B32,PUPILS!A:X,24,0)</f>
        <v>209</v>
      </c>
      <c r="L32" s="110">
        <f ca="1">VLOOKUP(B32,PUPILS!A:M,10,0)</f>
        <v>209</v>
      </c>
      <c r="M32" s="113">
        <f t="shared" ca="1" si="4"/>
        <v>0</v>
      </c>
      <c r="N32" s="110"/>
      <c r="O32" s="110" t="str">
        <f ca="1">IF(VLOOKUP($B32,PUPILS!$A:$AM,39,0)="No","Estimated","Census")</f>
        <v>Census</v>
      </c>
    </row>
    <row r="33" spans="2:15">
      <c r="B33" s="110">
        <f>BudgetShare!G131</f>
        <v>3022003</v>
      </c>
      <c r="C33" s="110" t="str">
        <f>BudgetShare!H131</f>
        <v>Bell Lane Primary School</v>
      </c>
      <c r="D33" s="110" t="str">
        <f>VLOOKUP(BudgetShare!I131,$C$171:$D$173,2,0)</f>
        <v>LA Maintained</v>
      </c>
      <c r="E33" s="110" t="str">
        <f>BudgetShare!K131</f>
        <v>Primary</v>
      </c>
      <c r="F33" s="111">
        <f ca="1">VLOOKUP(B33,NEWISB!B:BF,57,0)</f>
        <v>1831482.2588351185</v>
      </c>
      <c r="G33" s="111">
        <f>VLOOKUP(B33,'1516NEWISB'!C:BG,57,0)</f>
        <v>1823421.3262285462</v>
      </c>
      <c r="H33" s="112">
        <f t="shared" ca="1" si="3"/>
        <v>8060.9326065722853</v>
      </c>
      <c r="I33" s="121">
        <f t="shared" ca="1" si="2"/>
        <v>4.42077346064885E-3</v>
      </c>
      <c r="J33" s="112"/>
      <c r="K33" s="110">
        <f ca="1">VLOOKUP(B33,PUPILS!A:X,24,0)</f>
        <v>398</v>
      </c>
      <c r="L33" s="110">
        <f ca="1">VLOOKUP(B33,PUPILS!A:M,10,0)</f>
        <v>396</v>
      </c>
      <c r="M33" s="113">
        <f t="shared" ca="1" si="4"/>
        <v>2</v>
      </c>
      <c r="N33" s="110"/>
      <c r="O33" s="110" t="str">
        <f ca="1">IF(VLOOKUP($B33,PUPILS!$A:$AM,39,0)="No","Estimated","Census")</f>
        <v>Census</v>
      </c>
    </row>
    <row r="34" spans="2:15">
      <c r="B34" s="110">
        <f>BudgetShare!G132</f>
        <v>3023511</v>
      </c>
      <c r="C34" s="110" t="str">
        <f>BudgetShare!H132</f>
        <v>Blessed Dominic School</v>
      </c>
      <c r="D34" s="110" t="str">
        <f>VLOOKUP(BudgetShare!I132,$C$171:$D$173,2,0)</f>
        <v>LA Maintained</v>
      </c>
      <c r="E34" s="110" t="str">
        <f>BudgetShare!K132</f>
        <v>Primary</v>
      </c>
      <c r="F34" s="111">
        <f ca="1">VLOOKUP(B34,NEWISB!B:BF,57,0)</f>
        <v>1611824.6843810498</v>
      </c>
      <c r="G34" s="111">
        <f>VLOOKUP(B34,'1516NEWISB'!C:BG,57,0)</f>
        <v>1477334.0948653594</v>
      </c>
      <c r="H34" s="112">
        <f t="shared" ca="1" si="3"/>
        <v>134490.58951569046</v>
      </c>
      <c r="I34" s="121">
        <f t="shared" ca="1" si="2"/>
        <v>9.1036001932892241E-2</v>
      </c>
      <c r="J34" s="112"/>
      <c r="K34" s="110">
        <f ca="1">VLOOKUP(B34,PUPILS!A:X,24,0)</f>
        <v>349</v>
      </c>
      <c r="L34" s="110">
        <f ca="1">VLOOKUP(B34,PUPILS!A:M,10,0)</f>
        <v>323</v>
      </c>
      <c r="M34" s="113">
        <f t="shared" ca="1" si="4"/>
        <v>26</v>
      </c>
      <c r="N34" s="110" t="s">
        <v>347</v>
      </c>
      <c r="O34" s="110" t="str">
        <f ca="1">IF(VLOOKUP($B34,PUPILS!$A:$AM,39,0)="No","Estimated","Census")</f>
        <v>Census</v>
      </c>
    </row>
    <row r="35" spans="2:15">
      <c r="B35" s="110">
        <f>BudgetShare!G133</f>
        <v>3023519</v>
      </c>
      <c r="C35" s="110" t="str">
        <f>BudgetShare!H133</f>
        <v>Broadfields Primary School</v>
      </c>
      <c r="D35" s="110" t="str">
        <f>VLOOKUP(BudgetShare!I133,$C$171:$D$173,2,0)</f>
        <v>Academy</v>
      </c>
      <c r="E35" s="110" t="str">
        <f>BudgetShare!K133</f>
        <v>Primary</v>
      </c>
      <c r="F35" s="111">
        <f ca="1">VLOOKUP(B35,NEWISB!B:BF,57,0)</f>
        <v>2724202.9025673256</v>
      </c>
      <c r="G35" s="111">
        <f>VLOOKUP(B35,'1516NEWISB'!C:BG,57,0)</f>
        <v>2589077.4420464868</v>
      </c>
      <c r="H35" s="112">
        <f t="shared" ca="1" si="3"/>
        <v>135125.46052083885</v>
      </c>
      <c r="I35" s="121">
        <f t="shared" ca="1" si="2"/>
        <v>5.2190582763732056E-2</v>
      </c>
      <c r="J35" s="112"/>
      <c r="K35" s="110">
        <f ca="1">VLOOKUP(B35,PUPILS!A:X,24,0)</f>
        <v>622</v>
      </c>
      <c r="L35" s="110">
        <f ca="1">VLOOKUP(B35,PUPILS!A:M,10,0)</f>
        <v>595</v>
      </c>
      <c r="M35" s="113">
        <f t="shared" ca="1" si="4"/>
        <v>27</v>
      </c>
      <c r="N35" s="110" t="s">
        <v>347</v>
      </c>
      <c r="O35" s="110" t="str">
        <f ca="1">IF(VLOOKUP($B35,PUPILS!$A:$AM,39,0)="No","Estimated","Census")</f>
        <v>Census</v>
      </c>
    </row>
    <row r="36" spans="2:15">
      <c r="B36" s="110">
        <f>BudgetShare!G134</f>
        <v>3022008</v>
      </c>
      <c r="C36" s="110" t="str">
        <f>BudgetShare!H134</f>
        <v>Brookland Infant  &amp; Nursery School</v>
      </c>
      <c r="D36" s="110" t="str">
        <f>VLOOKUP(BudgetShare!I134,$C$171:$D$173,2,0)</f>
        <v>LA Maintained</v>
      </c>
      <c r="E36" s="110" t="str">
        <f>BudgetShare!K134</f>
        <v>Infant</v>
      </c>
      <c r="F36" s="111">
        <f ca="1">VLOOKUP(B36,NEWISB!B:BF,57,0)</f>
        <v>1155494.3038283042</v>
      </c>
      <c r="G36" s="111">
        <f>VLOOKUP(B36,'1516NEWISB'!C:BG,57,0)</f>
        <v>1130189.1504988845</v>
      </c>
      <c r="H36" s="112">
        <f t="shared" ca="1" si="3"/>
        <v>25305.153329419671</v>
      </c>
      <c r="I36" s="121">
        <f t="shared" ca="1" si="2"/>
        <v>2.2390193109046878E-2</v>
      </c>
      <c r="J36" s="112"/>
      <c r="K36" s="110">
        <f ca="1">VLOOKUP(B36,PUPILS!A:X,24,0)</f>
        <v>271</v>
      </c>
      <c r="L36" s="110">
        <f ca="1">VLOOKUP(B36,PUPILS!A:M,10,0)</f>
        <v>270</v>
      </c>
      <c r="M36" s="113">
        <f t="shared" ca="1" si="4"/>
        <v>1</v>
      </c>
      <c r="N36" s="110"/>
      <c r="O36" s="110" t="str">
        <f ca="1">IF(VLOOKUP($B36,PUPILS!$A:$AM,39,0)="No","Estimated","Census")</f>
        <v>Census</v>
      </c>
    </row>
    <row r="37" spans="2:15">
      <c r="B37" s="110">
        <f>BudgetShare!G135</f>
        <v>3022007</v>
      </c>
      <c r="C37" s="110" t="str">
        <f>BudgetShare!H135</f>
        <v>Brookland Junior School</v>
      </c>
      <c r="D37" s="110" t="str">
        <f>VLOOKUP(BudgetShare!I135,$C$171:$D$173,2,0)</f>
        <v>LA Maintained</v>
      </c>
      <c r="E37" s="110" t="str">
        <f>BudgetShare!K135</f>
        <v>Junior</v>
      </c>
      <c r="F37" s="111">
        <f ca="1">VLOOKUP(B37,NEWISB!B:BF,57,0)</f>
        <v>1417928.9957917694</v>
      </c>
      <c r="G37" s="111">
        <f>VLOOKUP(B37,'1516NEWISB'!C:BG,57,0)</f>
        <v>1418500.0774489588</v>
      </c>
      <c r="H37" s="112">
        <f t="shared" ca="1" si="3"/>
        <v>-571.08165718941018</v>
      </c>
      <c r="I37" s="121">
        <f t="shared" ca="1" si="2"/>
        <v>-4.025954360301818E-4</v>
      </c>
      <c r="J37" s="112"/>
      <c r="K37" s="110">
        <f ca="1">VLOOKUP(B37,PUPILS!A:X,24,0)</f>
        <v>358</v>
      </c>
      <c r="L37" s="110">
        <f ca="1">VLOOKUP(B37,PUPILS!A:M,10,0)</f>
        <v>362</v>
      </c>
      <c r="M37" s="113">
        <f t="shared" ca="1" si="4"/>
        <v>-4</v>
      </c>
      <c r="N37" s="110"/>
      <c r="O37" s="110" t="str">
        <f ca="1">IF(VLOOKUP($B37,PUPILS!$A:$AM,39,0)="No","Estimated","Census")</f>
        <v>Census</v>
      </c>
    </row>
    <row r="38" spans="2:15">
      <c r="B38" s="110">
        <f>BudgetShare!G136</f>
        <v>3022009</v>
      </c>
      <c r="C38" s="110" t="str">
        <f>BudgetShare!H136</f>
        <v>Brunswick Park Primary &amp; Nursery School</v>
      </c>
      <c r="D38" s="110" t="str">
        <f>VLOOKUP(BudgetShare!I136,$C$171:$D$173,2,0)</f>
        <v>LA Maintained</v>
      </c>
      <c r="E38" s="110" t="str">
        <f>BudgetShare!K136</f>
        <v>Primary</v>
      </c>
      <c r="F38" s="111">
        <f ca="1">VLOOKUP(B38,NEWISB!B:BF,57,0)</f>
        <v>1637016.5693338383</v>
      </c>
      <c r="G38" s="111">
        <f>VLOOKUP(B38,'1516NEWISB'!C:BG,57,0)</f>
        <v>1496014.1375138569</v>
      </c>
      <c r="H38" s="112">
        <f t="shared" ca="1" si="3"/>
        <v>141002.43181998143</v>
      </c>
      <c r="I38" s="121">
        <f t="shared" ca="1" si="2"/>
        <v>9.4252071744659827E-2</v>
      </c>
      <c r="J38" s="112"/>
      <c r="K38" s="110">
        <f ca="1">VLOOKUP(B38,PUPILS!A:X,24,0)</f>
        <v>360</v>
      </c>
      <c r="L38" s="110">
        <f ca="1">VLOOKUP(B38,PUPILS!A:M,10,0)</f>
        <v>324</v>
      </c>
      <c r="M38" s="113">
        <f t="shared" ca="1" si="4"/>
        <v>36</v>
      </c>
      <c r="N38" s="110" t="s">
        <v>347</v>
      </c>
      <c r="O38" s="110" t="str">
        <f ca="1">IF(VLOOKUP($B38,PUPILS!$A:$AM,39,0)="No","Estimated","Census")</f>
        <v>Census</v>
      </c>
    </row>
    <row r="39" spans="2:15">
      <c r="B39" s="110">
        <f>BudgetShare!G137</f>
        <v>3022067</v>
      </c>
      <c r="C39" s="110" t="str">
        <f>BudgetShare!H137</f>
        <v>Chalgrove Primary School</v>
      </c>
      <c r="D39" s="110" t="str">
        <f>VLOOKUP(BudgetShare!I137,$C$171:$D$173,2,0)</f>
        <v>LA Maintained</v>
      </c>
      <c r="E39" s="110" t="str">
        <f>BudgetShare!K137</f>
        <v>Primary</v>
      </c>
      <c r="F39" s="111">
        <f ca="1">VLOOKUP(B39,NEWISB!B:BF,57,0)</f>
        <v>1194406.3528175983</v>
      </c>
      <c r="G39" s="111">
        <f>VLOOKUP(B39,'1516NEWISB'!C:BG,57,0)</f>
        <v>1008061.6414130336</v>
      </c>
      <c r="H39" s="112">
        <f t="shared" ca="1" si="3"/>
        <v>186344.71140456467</v>
      </c>
      <c r="I39" s="121">
        <f t="shared" ca="1" si="2"/>
        <v>0.18485448086622866</v>
      </c>
      <c r="J39" s="112"/>
      <c r="K39" s="110">
        <f ca="1">VLOOKUP(B39,PUPILS!A:X,24,0)</f>
        <v>261</v>
      </c>
      <c r="L39" s="110">
        <f ca="1">VLOOKUP(B39,PUPILS!A:M,10,0)</f>
        <v>219</v>
      </c>
      <c r="M39" s="113">
        <f t="shared" ca="1" si="4"/>
        <v>42</v>
      </c>
      <c r="N39" s="110" t="s">
        <v>347</v>
      </c>
      <c r="O39" s="110" t="str">
        <f ca="1">IF(VLOOKUP($B39,PUPILS!$A:$AM,39,0)="No","Estimated","Census")</f>
        <v>Census</v>
      </c>
    </row>
    <row r="40" spans="2:15">
      <c r="B40" s="110">
        <f>BudgetShare!G138</f>
        <v>3022010</v>
      </c>
      <c r="C40" s="110" t="str">
        <f>BudgetShare!H138</f>
        <v>Child's Hill School</v>
      </c>
      <c r="D40" s="110" t="str">
        <f>VLOOKUP(BudgetShare!I138,$C$171:$D$173,2,0)</f>
        <v>LA Maintained</v>
      </c>
      <c r="E40" s="110" t="str">
        <f>BudgetShare!K138</f>
        <v>Primary</v>
      </c>
      <c r="F40" s="111">
        <f ca="1">VLOOKUP(B40,NEWISB!B:BF,57,0)</f>
        <v>1539261.7354766773</v>
      </c>
      <c r="G40" s="111">
        <f>VLOOKUP(B40,'1516NEWISB'!C:BG,57,0)</f>
        <v>1548974.2541120087</v>
      </c>
      <c r="H40" s="112">
        <f t="shared" ca="1" si="3"/>
        <v>-9712.5186353314202</v>
      </c>
      <c r="I40" s="121">
        <f t="shared" ca="1" si="2"/>
        <v>-6.2702905548932984E-3</v>
      </c>
      <c r="J40" s="112"/>
      <c r="K40" s="110">
        <f ca="1">VLOOKUP(B40,PUPILS!A:X,24,0)</f>
        <v>312</v>
      </c>
      <c r="L40" s="110">
        <f ca="1">VLOOKUP(B40,PUPILS!A:M,10,0)</f>
        <v>314</v>
      </c>
      <c r="M40" s="113">
        <f t="shared" ca="1" si="4"/>
        <v>-2</v>
      </c>
      <c r="N40" s="110"/>
      <c r="O40" s="110" t="str">
        <f ca="1">IF(VLOOKUP($B40,PUPILS!$A:$AM,39,0)="No","Estimated","Census")</f>
        <v>Census</v>
      </c>
    </row>
    <row r="41" spans="2:15">
      <c r="B41" s="110">
        <f>BudgetShare!G139</f>
        <v>3023302</v>
      </c>
      <c r="C41" s="110" t="str">
        <f>BudgetShare!H139</f>
        <v>Christ Church CE Primary School</v>
      </c>
      <c r="D41" s="110" t="str">
        <f>VLOOKUP(BudgetShare!I139,$C$171:$D$173,2,0)</f>
        <v>LA Maintained</v>
      </c>
      <c r="E41" s="110" t="str">
        <f>BudgetShare!K139</f>
        <v>Primary</v>
      </c>
      <c r="F41" s="111">
        <f ca="1">VLOOKUP(B41,NEWISB!B:BF,57,0)</f>
        <v>823166.44218875538</v>
      </c>
      <c r="G41" s="111">
        <f>VLOOKUP(B41,'1516NEWISB'!C:BG,57,0)</f>
        <v>808918.36611455109</v>
      </c>
      <c r="H41" s="112">
        <f t="shared" ca="1" si="3"/>
        <v>14248.076074204291</v>
      </c>
      <c r="I41" s="121">
        <f t="shared" ca="1" si="2"/>
        <v>1.7613737888832429E-2</v>
      </c>
      <c r="J41" s="112"/>
      <c r="K41" s="110">
        <f ca="1">VLOOKUP(B41,PUPILS!A:X,24,0)</f>
        <v>201</v>
      </c>
      <c r="L41" s="110">
        <f ca="1">VLOOKUP(B41,PUPILS!A:M,10,0)</f>
        <v>197</v>
      </c>
      <c r="M41" s="113">
        <f t="shared" ca="1" si="4"/>
        <v>4</v>
      </c>
      <c r="N41" s="110"/>
      <c r="O41" s="110" t="str">
        <f ca="1">IF(VLOOKUP($B41,PUPILS!$A:$AM,39,0)="No","Estimated","Census")</f>
        <v>Census</v>
      </c>
    </row>
    <row r="42" spans="2:15">
      <c r="B42" s="110">
        <f>BudgetShare!G140</f>
        <v>3022011</v>
      </c>
      <c r="C42" s="110" t="str">
        <f>BudgetShare!H140</f>
        <v>Church Hill Primary School</v>
      </c>
      <c r="D42" s="110" t="str">
        <f>VLOOKUP(BudgetShare!I140,$C$171:$D$173,2,0)</f>
        <v>LA Maintained</v>
      </c>
      <c r="E42" s="110" t="str">
        <f>BudgetShare!K140</f>
        <v>Primary</v>
      </c>
      <c r="F42" s="111">
        <f ca="1">VLOOKUP(B42,NEWISB!B:BF,57,0)</f>
        <v>966405.22213025566</v>
      </c>
      <c r="G42" s="111">
        <f>VLOOKUP(B42,'1516NEWISB'!C:BG,57,0)</f>
        <v>977788.62208034704</v>
      </c>
      <c r="H42" s="112">
        <f t="shared" ca="1" si="3"/>
        <v>-11383.399950091378</v>
      </c>
      <c r="I42" s="121">
        <f t="shared" ca="1" si="2"/>
        <v>-1.1641984466818616E-2</v>
      </c>
      <c r="J42" s="112"/>
      <c r="K42" s="110">
        <f ca="1">VLOOKUP(B42,PUPILS!A:X,24,0)</f>
        <v>230</v>
      </c>
      <c r="L42" s="110">
        <f ca="1">VLOOKUP(B42,PUPILS!A:M,10,0)</f>
        <v>234</v>
      </c>
      <c r="M42" s="113">
        <f t="shared" ca="1" si="4"/>
        <v>-4</v>
      </c>
      <c r="N42" s="110"/>
      <c r="O42" s="110" t="str">
        <f ca="1">IF(VLOOKUP($B42,PUPILS!$A:$AM,39,0)="No","Estimated","Census")</f>
        <v>Census</v>
      </c>
    </row>
    <row r="43" spans="2:15">
      <c r="B43" s="110">
        <f>BudgetShare!G141</f>
        <v>3023522</v>
      </c>
      <c r="C43" s="110" t="str">
        <f>BudgetShare!H141</f>
        <v>Claremont Primary School</v>
      </c>
      <c r="D43" s="110" t="str">
        <f>VLOOKUP(BudgetShare!I141,$C$171:$D$173,2,0)</f>
        <v>LA Maintained</v>
      </c>
      <c r="E43" s="110" t="str">
        <f>BudgetShare!K141</f>
        <v>Primary</v>
      </c>
      <c r="F43" s="111">
        <f ca="1">VLOOKUP(B43,NEWISB!B:BF,57,0)</f>
        <v>1954709.5547712236</v>
      </c>
      <c r="G43" s="111">
        <f>VLOOKUP(B43,'1516NEWISB'!C:BG,57,0)</f>
        <v>1992069.6895638942</v>
      </c>
      <c r="H43" s="112">
        <f t="shared" ca="1" si="3"/>
        <v>-37360.134792670608</v>
      </c>
      <c r="I43" s="121">
        <f t="shared" ca="1" si="2"/>
        <v>-1.8754431628769736E-2</v>
      </c>
      <c r="J43" s="112"/>
      <c r="K43" s="110">
        <f ca="1">VLOOKUP(B43,PUPILS!A:X,24,0)</f>
        <v>389</v>
      </c>
      <c r="L43" s="110">
        <f ca="1">VLOOKUP(B43,PUPILS!A:M,10,0)</f>
        <v>395</v>
      </c>
      <c r="M43" s="113">
        <f t="shared" ca="1" si="4"/>
        <v>-6</v>
      </c>
      <c r="N43" s="110"/>
      <c r="O43" s="110" t="str">
        <f ca="1">IF(VLOOKUP($B43,PUPILS!$A:$AM,39,0)="No","Estimated","Census")</f>
        <v>Census</v>
      </c>
    </row>
    <row r="44" spans="2:15">
      <c r="B44" s="110">
        <f>BudgetShare!G142</f>
        <v>3022014</v>
      </c>
      <c r="C44" s="110" t="str">
        <f>BudgetShare!H142</f>
        <v>Colindale School</v>
      </c>
      <c r="D44" s="110" t="str">
        <f>VLOOKUP(BudgetShare!I142,$C$171:$D$173,2,0)</f>
        <v>LA Maintained</v>
      </c>
      <c r="E44" s="110" t="str">
        <f>BudgetShare!K142</f>
        <v>Primary</v>
      </c>
      <c r="F44" s="111">
        <f ca="1">VLOOKUP(B44,NEWISB!B:BF,57,0)</f>
        <v>2785360.7165634632</v>
      </c>
      <c r="G44" s="111">
        <f>VLOOKUP(B44,'1516NEWISB'!C:BG,57,0)</f>
        <v>2607742.4815098816</v>
      </c>
      <c r="H44" s="112">
        <f t="shared" ca="1" si="3"/>
        <v>177618.23505358165</v>
      </c>
      <c r="I44" s="121">
        <f t="shared" ca="1" si="2"/>
        <v>6.8111876963687298E-2</v>
      </c>
      <c r="J44" s="112"/>
      <c r="K44" s="110">
        <f ca="1">VLOOKUP(B44,PUPILS!A:X,24,0)</f>
        <v>664</v>
      </c>
      <c r="L44" s="110">
        <f ca="1">VLOOKUP(B44,PUPILS!A:M,10,0)</f>
        <v>624</v>
      </c>
      <c r="M44" s="113">
        <f t="shared" ca="1" si="4"/>
        <v>40</v>
      </c>
      <c r="N44" s="110" t="s">
        <v>347</v>
      </c>
      <c r="O44" s="110" t="str">
        <f ca="1">IF(VLOOKUP($B44,PUPILS!$A:$AM,39,0)="No","Estimated","Census")</f>
        <v>Census</v>
      </c>
    </row>
    <row r="45" spans="2:15">
      <c r="B45" s="110">
        <f>BudgetShare!G143</f>
        <v>3022015</v>
      </c>
      <c r="C45" s="110" t="str">
        <f>BudgetShare!H143</f>
        <v>Coppetts Wood</v>
      </c>
      <c r="D45" s="110" t="str">
        <f>VLOOKUP(BudgetShare!I143,$C$171:$D$173,2,0)</f>
        <v>LA Maintained</v>
      </c>
      <c r="E45" s="110" t="str">
        <f>BudgetShare!K143</f>
        <v>Primary</v>
      </c>
      <c r="F45" s="111">
        <f ca="1">VLOOKUP(B45,NEWISB!B:BF,57,0)</f>
        <v>1213828.7364041966</v>
      </c>
      <c r="G45" s="111">
        <f>VLOOKUP(B45,'1516NEWISB'!C:BG,57,0)</f>
        <v>1203027.2150329889</v>
      </c>
      <c r="H45" s="112">
        <f t="shared" ca="1" si="3"/>
        <v>10801.521371207666</v>
      </c>
      <c r="I45" s="121">
        <f t="shared" ca="1" si="2"/>
        <v>8.9786176374334736E-3</v>
      </c>
      <c r="J45" s="112"/>
      <c r="K45" s="110">
        <f ca="1">VLOOKUP(B45,PUPILS!A:X,24,0)</f>
        <v>240</v>
      </c>
      <c r="L45" s="110">
        <f ca="1">VLOOKUP(B45,PUPILS!A:M,10,0)</f>
        <v>238</v>
      </c>
      <c r="M45" s="113">
        <f t="shared" ca="1" si="4"/>
        <v>2</v>
      </c>
      <c r="N45" s="110"/>
      <c r="O45" s="110" t="str">
        <f ca="1">IF(VLOOKUP($B45,PUPILS!$A:$AM,39,0)="No","Estimated","Census")</f>
        <v>Census</v>
      </c>
    </row>
    <row r="46" spans="2:15">
      <c r="B46" s="110">
        <f>BudgetShare!G144</f>
        <v>3022016</v>
      </c>
      <c r="C46" s="110" t="str">
        <f>BudgetShare!H144</f>
        <v>Courtland School</v>
      </c>
      <c r="D46" s="110" t="str">
        <f>VLOOKUP(BudgetShare!I144,$C$171:$D$173,2,0)</f>
        <v>LA Maintained</v>
      </c>
      <c r="E46" s="110" t="str">
        <f>BudgetShare!K144</f>
        <v>Primary</v>
      </c>
      <c r="F46" s="111">
        <f ca="1">VLOOKUP(B46,NEWISB!B:BF,57,0)</f>
        <v>920227.29990266659</v>
      </c>
      <c r="G46" s="111">
        <f>VLOOKUP(B46,'1516NEWISB'!C:BG,57,0)</f>
        <v>920261.56237704912</v>
      </c>
      <c r="H46" s="112">
        <f t="shared" ca="1" si="3"/>
        <v>-34.262474382529035</v>
      </c>
      <c r="I46" s="121">
        <f t="shared" ca="1" si="2"/>
        <v>-3.7231234882861523E-5</v>
      </c>
      <c r="J46" s="112"/>
      <c r="K46" s="110">
        <f ca="1">VLOOKUP(B46,PUPILS!A:X,24,0)</f>
        <v>212</v>
      </c>
      <c r="L46" s="110">
        <f ca="1">VLOOKUP(B46,PUPILS!A:M,10,0)</f>
        <v>213</v>
      </c>
      <c r="M46" s="113">
        <f t="shared" ca="1" si="4"/>
        <v>-1</v>
      </c>
      <c r="N46" s="110"/>
      <c r="O46" s="110" t="str">
        <f ca="1">IF(VLOOKUP($B46,PUPILS!$A:$AM,39,0)="No","Estimated","Census")</f>
        <v>Census</v>
      </c>
    </row>
    <row r="47" spans="2:15">
      <c r="B47" s="110">
        <f>BudgetShare!G145</f>
        <v>3022017</v>
      </c>
      <c r="C47" s="110" t="str">
        <f>BudgetShare!H145</f>
        <v>Cromer Road Primary School</v>
      </c>
      <c r="D47" s="110" t="str">
        <f>VLOOKUP(BudgetShare!I145,$C$171:$D$173,2,0)</f>
        <v>LA Maintained</v>
      </c>
      <c r="E47" s="110" t="str">
        <f>BudgetShare!K145</f>
        <v>Primary</v>
      </c>
      <c r="F47" s="111">
        <f ca="1">VLOOKUP(B47,NEWISB!B:BF,57,0)</f>
        <v>1699344.2516464891</v>
      </c>
      <c r="G47" s="111">
        <f>VLOOKUP(B47,'1516NEWISB'!C:BG,57,0)</f>
        <v>1713900.4240745786</v>
      </c>
      <c r="H47" s="112">
        <f t="shared" ca="1" si="3"/>
        <v>-14556.172428089427</v>
      </c>
      <c r="I47" s="121">
        <f t="shared" ca="1" si="2"/>
        <v>-8.4930094091954268E-3</v>
      </c>
      <c r="J47" s="112"/>
      <c r="K47" s="110">
        <f ca="1">VLOOKUP(B47,PUPILS!A:X,24,0)</f>
        <v>407</v>
      </c>
      <c r="L47" s="110">
        <f ca="1">VLOOKUP(B47,PUPILS!A:M,10,0)</f>
        <v>412</v>
      </c>
      <c r="M47" s="113">
        <f t="shared" ca="1" si="4"/>
        <v>-5</v>
      </c>
      <c r="N47" s="110"/>
      <c r="O47" s="110" t="str">
        <f ca="1">IF(VLOOKUP($B47,PUPILS!$A:$AM,39,0)="No","Estimated","Census")</f>
        <v>Census</v>
      </c>
    </row>
    <row r="48" spans="2:15">
      <c r="B48" s="110">
        <f>BudgetShare!G146</f>
        <v>3022073</v>
      </c>
      <c r="C48" s="110" t="str">
        <f>BudgetShare!H146</f>
        <v>Danegrove JMI School</v>
      </c>
      <c r="D48" s="110" t="str">
        <f>VLOOKUP(BudgetShare!I146,$C$171:$D$173,2,0)</f>
        <v>LA Maintained</v>
      </c>
      <c r="E48" s="110" t="str">
        <f>BudgetShare!K146</f>
        <v>Primary</v>
      </c>
      <c r="F48" s="111">
        <f ca="1">VLOOKUP(B48,NEWISB!B:BF,57,0)</f>
        <v>2635222.4637668561</v>
      </c>
      <c r="G48" s="111">
        <f>VLOOKUP(B48,'1516NEWISB'!C:BG,57,0)</f>
        <v>2601221.7771899528</v>
      </c>
      <c r="H48" s="112">
        <f t="shared" ca="1" si="3"/>
        <v>34000.686576903332</v>
      </c>
      <c r="I48" s="121">
        <f t="shared" ca="1" si="2"/>
        <v>1.3071044874010545E-2</v>
      </c>
      <c r="J48" s="112"/>
      <c r="K48" s="110">
        <f ca="1">VLOOKUP(B48,PUPILS!A:X,24,0)</f>
        <v>652</v>
      </c>
      <c r="L48" s="110">
        <f ca="1">VLOOKUP(B48,PUPILS!A:M,10,0)</f>
        <v>652</v>
      </c>
      <c r="M48" s="113">
        <f t="shared" ca="1" si="4"/>
        <v>0</v>
      </c>
      <c r="N48" s="110"/>
      <c r="O48" s="110" t="str">
        <f ca="1">IF(VLOOKUP($B48,PUPILS!$A:$AM,39,0)="No","Estimated","Census")</f>
        <v>Census</v>
      </c>
    </row>
    <row r="49" spans="2:15">
      <c r="B49" s="110">
        <f>BudgetShare!G147</f>
        <v>3022019</v>
      </c>
      <c r="C49" s="110" t="str">
        <f>BudgetShare!H147</f>
        <v>Deansbrook Infant School</v>
      </c>
      <c r="D49" s="110" t="str">
        <f>VLOOKUP(BudgetShare!I147,$C$171:$D$173,2,0)</f>
        <v>LA Maintained</v>
      </c>
      <c r="E49" s="110" t="str">
        <f>BudgetShare!K147</f>
        <v>Infant</v>
      </c>
      <c r="F49" s="111">
        <f ca="1">VLOOKUP(B49,NEWISB!B:BF,57,0)</f>
        <v>1302504.2402347042</v>
      </c>
      <c r="G49" s="111">
        <f>VLOOKUP(B49,'1516NEWISB'!C:BG,57,0)</f>
        <v>1421180.6652998102</v>
      </c>
      <c r="H49" s="112">
        <f t="shared" ca="1" si="3"/>
        <v>-118676.42506510601</v>
      </c>
      <c r="I49" s="121">
        <f t="shared" ca="1" si="2"/>
        <v>-8.3505516197034807E-2</v>
      </c>
      <c r="J49" s="112"/>
      <c r="K49" s="110">
        <f ca="1">VLOOKUP(B49,PUPILS!A:X,24,0)</f>
        <v>266</v>
      </c>
      <c r="L49" s="110">
        <f ca="1">VLOOKUP(B49,PUPILS!A:M,10,0)</f>
        <v>292</v>
      </c>
      <c r="M49" s="113">
        <f t="shared" ca="1" si="4"/>
        <v>-26</v>
      </c>
      <c r="N49" s="110" t="s">
        <v>350</v>
      </c>
      <c r="O49" s="110" t="str">
        <f ca="1">IF(VLOOKUP($B49,PUPILS!$A:$AM,39,0)="No","Estimated","Census")</f>
        <v>Census</v>
      </c>
    </row>
    <row r="50" spans="2:15">
      <c r="B50" s="110">
        <f>BudgetShare!G148</f>
        <v>3022018</v>
      </c>
      <c r="C50" s="110" t="str">
        <f>BudgetShare!H148</f>
        <v>Deansbrook Junior School</v>
      </c>
      <c r="D50" s="110" t="str">
        <f>VLOOKUP(BudgetShare!I148,$C$171:$D$173,2,0)</f>
        <v>Academy</v>
      </c>
      <c r="E50" s="110" t="str">
        <f>BudgetShare!K148</f>
        <v>Junior</v>
      </c>
      <c r="F50" s="111">
        <f ca="1">VLOOKUP(B50,NEWISB!B:BF,57,0)</f>
        <v>1898843.7384157716</v>
      </c>
      <c r="G50" s="111">
        <f>VLOOKUP(B50,'1516NEWISB'!C:BG,57,0)</f>
        <v>1764605.5777986215</v>
      </c>
      <c r="H50" s="112">
        <f t="shared" ca="1" si="3"/>
        <v>134238.16061715013</v>
      </c>
      <c r="I50" s="121">
        <f t="shared" ca="1" si="2"/>
        <v>7.6072614926568888E-2</v>
      </c>
      <c r="J50" s="112"/>
      <c r="K50" s="110">
        <f ca="1">VLOOKUP(B50,PUPILS!A:X,24,0)</f>
        <v>417</v>
      </c>
      <c r="L50" s="110">
        <f ca="1">VLOOKUP(B50,PUPILS!A:M,10,0)</f>
        <v>387</v>
      </c>
      <c r="M50" s="113">
        <f t="shared" ca="1" si="4"/>
        <v>30</v>
      </c>
      <c r="N50" s="110"/>
      <c r="O50" s="110" t="str">
        <f ca="1">IF(VLOOKUP($B50,PUPILS!$A:$AM,39,0)="No","Estimated","Census")</f>
        <v>Estimated</v>
      </c>
    </row>
    <row r="51" spans="2:15">
      <c r="B51" s="110">
        <f>BudgetShare!G149</f>
        <v>3022021</v>
      </c>
      <c r="C51" s="110" t="str">
        <f>BudgetShare!H149</f>
        <v>Dollis Infant School</v>
      </c>
      <c r="D51" s="110" t="str">
        <f>VLOOKUP(BudgetShare!I149,$C$171:$D$173,2,0)</f>
        <v>LA Maintained</v>
      </c>
      <c r="E51" s="110" t="str">
        <f>BudgetShare!K149</f>
        <v>Infant</v>
      </c>
      <c r="F51" s="111">
        <f ca="1">VLOOKUP(B51,NEWISB!B:BF,57,0)</f>
        <v>1301600.3695623772</v>
      </c>
      <c r="G51" s="111">
        <f>VLOOKUP(B51,'1516NEWISB'!C:BG,57,0)</f>
        <v>1269428.8649430221</v>
      </c>
      <c r="H51" s="112">
        <f t="shared" ca="1" si="3"/>
        <v>32171.504619355081</v>
      </c>
      <c r="I51" s="121">
        <f t="shared" ca="1" si="2"/>
        <v>2.534329059927205E-2</v>
      </c>
      <c r="J51" s="112"/>
      <c r="K51" s="110">
        <f ca="1">VLOOKUP(B51,PUPILS!A:X,24,0)</f>
        <v>258</v>
      </c>
      <c r="L51" s="110">
        <f ca="1">VLOOKUP(B51,PUPILS!A:M,10,0)</f>
        <v>256</v>
      </c>
      <c r="M51" s="113">
        <f t="shared" ca="1" si="4"/>
        <v>2</v>
      </c>
      <c r="N51" s="110"/>
      <c r="O51" s="110" t="str">
        <f ca="1">IF(VLOOKUP($B51,PUPILS!$A:$AM,39,0)="No","Estimated","Census")</f>
        <v>Census</v>
      </c>
    </row>
    <row r="52" spans="2:15">
      <c r="B52" s="110">
        <f>BudgetShare!G150</f>
        <v>3025200</v>
      </c>
      <c r="C52" s="110" t="str">
        <f>BudgetShare!H150</f>
        <v>Dollis Junior School</v>
      </c>
      <c r="D52" s="110" t="str">
        <f>VLOOKUP(BudgetShare!I150,$C$171:$D$173,2,0)</f>
        <v>LA Maintained</v>
      </c>
      <c r="E52" s="110" t="str">
        <f>BudgetShare!K150</f>
        <v>Junior</v>
      </c>
      <c r="F52" s="111">
        <f ca="1">VLOOKUP(B52,NEWISB!B:BF,57,0)</f>
        <v>1620357.9721122461</v>
      </c>
      <c r="G52" s="111">
        <f>VLOOKUP(B52,'1516NEWISB'!C:BG,57,0)</f>
        <v>1594044.0942381229</v>
      </c>
      <c r="H52" s="112">
        <f t="shared" ca="1" si="3"/>
        <v>26313.877874123165</v>
      </c>
      <c r="I52" s="121">
        <f t="shared" ca="1" si="2"/>
        <v>1.6507622323145298E-2</v>
      </c>
      <c r="J52" s="112"/>
      <c r="K52" s="110">
        <f ca="1">VLOOKUP(B52,PUPILS!A:X,24,0)</f>
        <v>343</v>
      </c>
      <c r="L52" s="110">
        <f ca="1">VLOOKUP(B52,PUPILS!A:M,10,0)</f>
        <v>338</v>
      </c>
      <c r="M52" s="113">
        <f t="shared" ca="1" si="4"/>
        <v>5</v>
      </c>
      <c r="N52" s="110"/>
      <c r="O52" s="110" t="str">
        <f ca="1">IF(VLOOKUP($B52,PUPILS!$A:$AM,39,0)="No","Estimated","Census")</f>
        <v>Census</v>
      </c>
    </row>
    <row r="53" spans="2:15">
      <c r="B53" s="110">
        <f>BudgetShare!G151</f>
        <v>3022023</v>
      </c>
      <c r="C53" s="110" t="str">
        <f>BudgetShare!H151</f>
        <v>Edgware Primary School</v>
      </c>
      <c r="D53" s="110" t="str">
        <f>VLOOKUP(BudgetShare!I151,$C$171:$D$173,2,0)</f>
        <v>LA Maintained</v>
      </c>
      <c r="E53" s="110" t="str">
        <f>BudgetShare!K151</f>
        <v>Primary</v>
      </c>
      <c r="F53" s="111">
        <f ca="1">VLOOKUP(B53,NEWISB!B:BF,57,0)</f>
        <v>2698587.7161314953</v>
      </c>
      <c r="G53" s="111">
        <f>VLOOKUP(B53,'1516NEWISB'!C:BG,57,0)</f>
        <v>2631902.2419749266</v>
      </c>
      <c r="H53" s="112">
        <f t="shared" ca="1" si="3"/>
        <v>66685.474156568758</v>
      </c>
      <c r="I53" s="121">
        <f t="shared" ca="1" si="2"/>
        <v>2.5337367434486974E-2</v>
      </c>
      <c r="J53" s="112"/>
      <c r="K53" s="110">
        <f ca="1">VLOOKUP(B53,PUPILS!A:X,24,0)</f>
        <v>603</v>
      </c>
      <c r="L53" s="110">
        <f ca="1">VLOOKUP(B53,PUPILS!A:M,10,0)</f>
        <v>563</v>
      </c>
      <c r="M53" s="113">
        <f t="shared" ca="1" si="4"/>
        <v>40</v>
      </c>
      <c r="N53" s="110"/>
      <c r="O53" s="110" t="str">
        <f ca="1">IF(VLOOKUP($B53,PUPILS!$A:$AM,39,0)="No","Estimated","Census")</f>
        <v>Census</v>
      </c>
    </row>
    <row r="54" spans="2:15">
      <c r="B54" s="110">
        <f>BudgetShare!G152</f>
        <v>3022001</v>
      </c>
      <c r="C54" s="110" t="str">
        <f>BudgetShare!H152</f>
        <v>Etz Chaim Jewish Primary School</v>
      </c>
      <c r="D54" s="110" t="str">
        <f>VLOOKUP(BudgetShare!I152,$C$171:$D$173,2,0)</f>
        <v>Academy</v>
      </c>
      <c r="E54" s="110" t="str">
        <f>BudgetShare!K152</f>
        <v>Primary</v>
      </c>
      <c r="F54" s="111">
        <f ca="1">VLOOKUP(B54,NEWISB!B:BF,57,0)</f>
        <v>661224.15713003033</v>
      </c>
      <c r="G54" s="111">
        <f>VLOOKUP(B54,'1516NEWISB'!C:BG,57,0)</f>
        <v>554769.59691358032</v>
      </c>
      <c r="H54" s="112">
        <f t="shared" ca="1" si="3"/>
        <v>106454.56021645002</v>
      </c>
      <c r="I54" s="121">
        <f t="shared" ca="1" si="2"/>
        <v>0.19188967962322034</v>
      </c>
      <c r="J54" s="112"/>
      <c r="K54" s="110">
        <f ca="1">VLOOKUP(B54,PUPILS!A:X,24,0)</f>
        <v>139</v>
      </c>
      <c r="L54" s="110">
        <f ca="1">VLOOKUP(B54,PUPILS!A:M,10,0)</f>
        <v>112</v>
      </c>
      <c r="M54" s="113">
        <f t="shared" ca="1" si="4"/>
        <v>27</v>
      </c>
      <c r="N54" s="110" t="s">
        <v>347</v>
      </c>
      <c r="O54" s="110" t="str">
        <f ca="1">IF(VLOOKUP($B54,PUPILS!$A:$AM,39,0)="No","Estimated","Census")</f>
        <v>Census</v>
      </c>
    </row>
    <row r="55" spans="2:15">
      <c r="B55" s="110">
        <f>BudgetShare!G153</f>
        <v>3022024</v>
      </c>
      <c r="C55" s="110" t="str">
        <f>BudgetShare!H153</f>
        <v>Fairway Primary School</v>
      </c>
      <c r="D55" s="110" t="str">
        <f>VLOOKUP(BudgetShare!I153,$C$171:$D$173,2,0)</f>
        <v>LA Maintained</v>
      </c>
      <c r="E55" s="110" t="str">
        <f>BudgetShare!K153</f>
        <v>Primary</v>
      </c>
      <c r="F55" s="111">
        <f ca="1">VLOOKUP(B55,NEWISB!B:BF,57,0)</f>
        <v>1191334.0036705357</v>
      </c>
      <c r="G55" s="111">
        <f>VLOOKUP(B55,'1516NEWISB'!C:BG,57,0)</f>
        <v>1163571.1150028871</v>
      </c>
      <c r="H55" s="112">
        <f t="shared" ca="1" si="3"/>
        <v>27762.888667648658</v>
      </c>
      <c r="I55" s="121">
        <f t="shared" ca="1" si="2"/>
        <v>2.3860070355544855E-2</v>
      </c>
      <c r="J55" s="112"/>
      <c r="K55" s="110">
        <f ca="1">VLOOKUP(B55,PUPILS!A:X,24,0)</f>
        <v>238</v>
      </c>
      <c r="L55" s="110">
        <f ca="1">VLOOKUP(B55,PUPILS!A:M,10,0)</f>
        <v>239</v>
      </c>
      <c r="M55" s="113">
        <f t="shared" ca="1" si="4"/>
        <v>-1</v>
      </c>
      <c r="N55" s="110"/>
      <c r="O55" s="110" t="str">
        <f ca="1">IF(VLOOKUP($B55,PUPILS!$A:$AM,39,0)="No","Estimated","Census")</f>
        <v>Census</v>
      </c>
    </row>
    <row r="56" spans="2:15">
      <c r="B56" s="110">
        <f>BudgetShare!G154</f>
        <v>3022025</v>
      </c>
      <c r="C56" s="110" t="str">
        <f>BudgetShare!H154</f>
        <v>Foulds</v>
      </c>
      <c r="D56" s="110" t="str">
        <f>VLOOKUP(BudgetShare!I154,$C$171:$D$173,2,0)</f>
        <v>LA Maintained</v>
      </c>
      <c r="E56" s="110" t="str">
        <f>BudgetShare!K154</f>
        <v>Primary</v>
      </c>
      <c r="F56" s="111">
        <f ca="1">VLOOKUP(B56,NEWISB!B:BF,57,0)</f>
        <v>1222662.0121310095</v>
      </c>
      <c r="G56" s="111">
        <f>VLOOKUP(B56,'1516NEWISB'!C:BG,57,0)</f>
        <v>1224634.5441857169</v>
      </c>
      <c r="H56" s="112">
        <f t="shared" ca="1" si="3"/>
        <v>-1972.532054707408</v>
      </c>
      <c r="I56" s="121">
        <f t="shared" ca="1" si="2"/>
        <v>-1.6107107741428139E-3</v>
      </c>
      <c r="J56" s="112"/>
      <c r="K56" s="110">
        <f ca="1">VLOOKUP(B56,PUPILS!A:X,24,0)</f>
        <v>315</v>
      </c>
      <c r="L56" s="110">
        <f ca="1">VLOOKUP(B56,PUPILS!A:M,10,0)</f>
        <v>317</v>
      </c>
      <c r="M56" s="113">
        <f t="shared" ca="1" si="4"/>
        <v>-2</v>
      </c>
      <c r="N56" s="110"/>
      <c r="O56" s="110" t="str">
        <f ca="1">IF(VLOOKUP($B56,PUPILS!$A:$AM,39,0)="No","Estimated","Census")</f>
        <v>Census</v>
      </c>
    </row>
    <row r="57" spans="2:15">
      <c r="B57" s="110">
        <f>BudgetShare!G155</f>
        <v>3022026</v>
      </c>
      <c r="C57" s="110" t="str">
        <f>BudgetShare!H155</f>
        <v>Frith Manor School</v>
      </c>
      <c r="D57" s="110" t="str">
        <f>VLOOKUP(BudgetShare!I155,$C$171:$D$173,2,0)</f>
        <v>LA Maintained</v>
      </c>
      <c r="E57" s="110" t="str">
        <f>BudgetShare!K155</f>
        <v>Primary</v>
      </c>
      <c r="F57" s="111">
        <f ca="1">VLOOKUP(B57,NEWISB!B:BF,57,0)</f>
        <v>2544293.7325054109</v>
      </c>
      <c r="G57" s="111">
        <f>VLOOKUP(B57,'1516NEWISB'!C:BG,57,0)</f>
        <v>2494082.1186173065</v>
      </c>
      <c r="H57" s="112">
        <f t="shared" ca="1" si="3"/>
        <v>50211.613888104446</v>
      </c>
      <c r="I57" s="121">
        <f t="shared" ca="1" si="2"/>
        <v>2.013230178481102E-2</v>
      </c>
      <c r="J57" s="112"/>
      <c r="K57" s="110">
        <f ca="1">VLOOKUP(B57,PUPILS!A:X,24,0)</f>
        <v>618</v>
      </c>
      <c r="L57" s="110">
        <f ca="1">VLOOKUP(B57,PUPILS!A:M,10,0)</f>
        <v>617</v>
      </c>
      <c r="M57" s="113">
        <f t="shared" ca="1" si="4"/>
        <v>1</v>
      </c>
      <c r="N57" s="110"/>
      <c r="O57" s="110" t="str">
        <f ca="1">IF(VLOOKUP($B57,PUPILS!$A:$AM,39,0)="No","Estimated","Census")</f>
        <v>Census</v>
      </c>
    </row>
    <row r="58" spans="2:15">
      <c r="B58" s="110">
        <f>BudgetShare!G156</f>
        <v>3022028</v>
      </c>
      <c r="C58" s="110" t="str">
        <f>BudgetShare!H156</f>
        <v>Garden Suburb Infant School</v>
      </c>
      <c r="D58" s="110" t="str">
        <f>VLOOKUP(BudgetShare!I156,$C$171:$D$173,2,0)</f>
        <v>LA Maintained</v>
      </c>
      <c r="E58" s="110" t="str">
        <f>BudgetShare!K156</f>
        <v>Infant</v>
      </c>
      <c r="F58" s="111">
        <f ca="1">VLOOKUP(B58,NEWISB!B:BF,57,0)</f>
        <v>1146170.5433330247</v>
      </c>
      <c r="G58" s="111">
        <f>VLOOKUP(B58,'1516NEWISB'!C:BG,57,0)</f>
        <v>1080289.0245518261</v>
      </c>
      <c r="H58" s="112">
        <f t="shared" ca="1" si="3"/>
        <v>65881.518781198654</v>
      </c>
      <c r="I58" s="121">
        <f t="shared" ca="1" si="2"/>
        <v>6.0985085735301793E-2</v>
      </c>
      <c r="J58" s="112"/>
      <c r="K58" s="110">
        <f ca="1">VLOOKUP(B58,PUPILS!A:X,24,0)</f>
        <v>270</v>
      </c>
      <c r="L58" s="110">
        <f ca="1">VLOOKUP(B58,PUPILS!A:M,10,0)</f>
        <v>258</v>
      </c>
      <c r="M58" s="113">
        <f t="shared" ca="1" si="4"/>
        <v>12</v>
      </c>
      <c r="N58" s="110"/>
      <c r="O58" s="110" t="str">
        <f ca="1">IF(VLOOKUP($B58,PUPILS!$A:$AM,39,0)="No","Estimated","Census")</f>
        <v>Census</v>
      </c>
    </row>
    <row r="59" spans="2:15">
      <c r="B59" s="110">
        <f>BudgetShare!G157</f>
        <v>3022027</v>
      </c>
      <c r="C59" s="110" t="str">
        <f>BudgetShare!H157</f>
        <v>Garden Suburb Junior</v>
      </c>
      <c r="D59" s="110" t="str">
        <f>VLOOKUP(BudgetShare!I157,$C$171:$D$173,2,0)</f>
        <v>LA Maintained</v>
      </c>
      <c r="E59" s="110" t="str">
        <f>BudgetShare!K157</f>
        <v>Junior</v>
      </c>
      <c r="F59" s="111">
        <f ca="1">VLOOKUP(B59,NEWISB!B:BF,57,0)</f>
        <v>1460896.6865762849</v>
      </c>
      <c r="G59" s="111">
        <f>VLOOKUP(B59,'1516NEWISB'!C:BG,57,0)</f>
        <v>1443169.1055686141</v>
      </c>
      <c r="H59" s="112">
        <f t="shared" ca="1" si="3"/>
        <v>17727.581007670844</v>
      </c>
      <c r="I59" s="121">
        <f t="shared" ca="1" si="2"/>
        <v>1.2283786383222297E-2</v>
      </c>
      <c r="J59" s="112"/>
      <c r="K59" s="110">
        <f ca="1">VLOOKUP(B59,PUPILS!A:X,24,0)</f>
        <v>355</v>
      </c>
      <c r="L59" s="110">
        <f ca="1">VLOOKUP(B59,PUPILS!A:M,10,0)</f>
        <v>354</v>
      </c>
      <c r="M59" s="113">
        <f t="shared" ca="1" si="4"/>
        <v>1</v>
      </c>
      <c r="N59" s="110"/>
      <c r="O59" s="110" t="str">
        <f ca="1">IF(VLOOKUP($B59,PUPILS!$A:$AM,39,0)="No","Estimated","Census")</f>
        <v>Census</v>
      </c>
    </row>
    <row r="60" spans="2:15">
      <c r="B60" s="110">
        <f>BudgetShare!G158</f>
        <v>3022029</v>
      </c>
      <c r="C60" s="110" t="str">
        <f>BudgetShare!H158</f>
        <v>Goldbeaters Primary School</v>
      </c>
      <c r="D60" s="110" t="str">
        <f>VLOOKUP(BudgetShare!I158,$C$171:$D$173,2,0)</f>
        <v>LA Maintained</v>
      </c>
      <c r="E60" s="110" t="str">
        <f>BudgetShare!K158</f>
        <v>Primary</v>
      </c>
      <c r="F60" s="111">
        <f ca="1">VLOOKUP(B60,NEWISB!B:BF,57,0)</f>
        <v>2117524.9910313189</v>
      </c>
      <c r="G60" s="111">
        <f>VLOOKUP(B60,'1516NEWISB'!C:BG,57,0)</f>
        <v>2093990.9448772096</v>
      </c>
      <c r="H60" s="112">
        <f t="shared" ca="1" si="3"/>
        <v>23534.046154109295</v>
      </c>
      <c r="I60" s="121">
        <f t="shared" ca="1" si="2"/>
        <v>1.1238848100887714E-2</v>
      </c>
      <c r="J60" s="112"/>
      <c r="K60" s="110">
        <f ca="1">VLOOKUP(B60,PUPILS!A:X,24,0)</f>
        <v>420</v>
      </c>
      <c r="L60" s="110">
        <f ca="1">VLOOKUP(B60,PUPILS!A:M,10,0)</f>
        <v>420</v>
      </c>
      <c r="M60" s="113">
        <f t="shared" ca="1" si="4"/>
        <v>0</v>
      </c>
      <c r="N60" s="110"/>
      <c r="O60" s="110" t="str">
        <f ca="1">IF(VLOOKUP($B60,PUPILS!$A:$AM,39,0)="No","Estimated","Census")</f>
        <v>Census</v>
      </c>
    </row>
    <row r="61" spans="2:15">
      <c r="B61" s="110">
        <f>BudgetShare!G159</f>
        <v>3022030</v>
      </c>
      <c r="C61" s="110" t="str">
        <f>BudgetShare!H159</f>
        <v>Grasvenor Avenue Infants</v>
      </c>
      <c r="D61" s="110" t="str">
        <f>VLOOKUP(BudgetShare!I159,$C$171:$D$173,2,0)</f>
        <v>Academy</v>
      </c>
      <c r="E61" s="110" t="str">
        <f>BudgetShare!K159</f>
        <v>Infant</v>
      </c>
      <c r="F61" s="111">
        <f ca="1">VLOOKUP(B61,NEWISB!B:BF,57,0)</f>
        <v>533369.42067511927</v>
      </c>
      <c r="G61" s="111">
        <f>VLOOKUP(B61,'1516NEWISB'!C:BG,57,0)</f>
        <v>567407.22036648239</v>
      </c>
      <c r="H61" s="112">
        <f t="shared" ca="1" si="3"/>
        <v>-34037.799691363121</v>
      </c>
      <c r="I61" s="121">
        <f t="shared" ca="1" si="2"/>
        <v>-5.9988309047915293E-2</v>
      </c>
      <c r="J61" s="112"/>
      <c r="K61" s="110">
        <f ca="1">VLOOKUP(B61,PUPILS!A:X,24,0)</f>
        <v>102</v>
      </c>
      <c r="L61" s="110">
        <f ca="1">VLOOKUP(B61,PUPILS!A:M,10,0)</f>
        <v>109</v>
      </c>
      <c r="M61" s="113">
        <f t="shared" ca="1" si="4"/>
        <v>-7</v>
      </c>
      <c r="N61" s="110"/>
      <c r="O61" s="110" t="str">
        <f ca="1">IF(VLOOKUP($B61,PUPILS!$A:$AM,39,0)="No","Estimated","Census")</f>
        <v>Census</v>
      </c>
    </row>
    <row r="62" spans="2:15">
      <c r="B62" s="110">
        <f>BudgetShare!G160</f>
        <v>3023516</v>
      </c>
      <c r="C62" s="110" t="str">
        <f>BudgetShare!H160</f>
        <v>Hasmonean Primary School</v>
      </c>
      <c r="D62" s="110" t="str">
        <f>VLOOKUP(BudgetShare!I160,$C$171:$D$173,2,0)</f>
        <v>LA Maintained</v>
      </c>
      <c r="E62" s="110" t="str">
        <f>BudgetShare!K160</f>
        <v>Primary</v>
      </c>
      <c r="F62" s="111">
        <f ca="1">VLOOKUP(B62,NEWISB!B:BF,57,0)</f>
        <v>838068.827599357</v>
      </c>
      <c r="G62" s="111">
        <f>VLOOKUP(B62,'1516NEWISB'!C:BG,57,0)</f>
        <v>848132.68666666665</v>
      </c>
      <c r="H62" s="112">
        <f t="shared" ca="1" si="3"/>
        <v>-10063.859067309648</v>
      </c>
      <c r="I62" s="121">
        <f t="shared" ca="1" si="2"/>
        <v>-1.1865901674963918E-2</v>
      </c>
      <c r="J62" s="112"/>
      <c r="K62" s="110">
        <f ca="1">VLOOKUP(B62,PUPILS!A:X,24,0)</f>
        <v>207</v>
      </c>
      <c r="L62" s="110">
        <f ca="1">VLOOKUP(B62,PUPILS!A:M,10,0)</f>
        <v>210</v>
      </c>
      <c r="M62" s="113">
        <f t="shared" ca="1" si="4"/>
        <v>-3</v>
      </c>
      <c r="N62" s="110"/>
      <c r="O62" s="110" t="str">
        <f ca="1">IF(VLOOKUP($B62,PUPILS!$A:$AM,39,0)="No","Estimated","Census")</f>
        <v>Census</v>
      </c>
    </row>
    <row r="63" spans="2:15">
      <c r="B63" s="110">
        <f>BudgetShare!G161</f>
        <v>3022031</v>
      </c>
      <c r="C63" s="110" t="str">
        <f>BudgetShare!H161</f>
        <v>Hollickwood JMI School</v>
      </c>
      <c r="D63" s="110" t="str">
        <f>VLOOKUP(BudgetShare!I161,$C$171:$D$173,2,0)</f>
        <v>LA Maintained</v>
      </c>
      <c r="E63" s="110" t="str">
        <f>BudgetShare!K161</f>
        <v>Primary</v>
      </c>
      <c r="F63" s="111">
        <f ca="1">VLOOKUP(B63,NEWISB!B:BF,57,0)</f>
        <v>1040882.8065821285</v>
      </c>
      <c r="G63" s="111">
        <f>VLOOKUP(B63,'1516NEWISB'!C:BG,57,0)</f>
        <v>1083316.9180456884</v>
      </c>
      <c r="H63" s="112">
        <f t="shared" ca="1" si="3"/>
        <v>-42434.111463559908</v>
      </c>
      <c r="I63" s="121">
        <f t="shared" ca="1" si="2"/>
        <v>-3.9170542577800178E-2</v>
      </c>
      <c r="J63" s="112"/>
      <c r="K63" s="110">
        <f ca="1">VLOOKUP(B63,PUPILS!A:X,24,0)</f>
        <v>197</v>
      </c>
      <c r="L63" s="110">
        <f ca="1">VLOOKUP(B63,PUPILS!A:M,10,0)</f>
        <v>203</v>
      </c>
      <c r="M63" s="113">
        <f t="shared" ca="1" si="4"/>
        <v>-6</v>
      </c>
      <c r="N63" s="110"/>
      <c r="O63" s="110" t="str">
        <f ca="1">IF(VLOOKUP($B63,PUPILS!$A:$AM,39,0)="No","Estimated","Census")</f>
        <v>Census</v>
      </c>
    </row>
    <row r="64" spans="2:15">
      <c r="B64" s="110">
        <f>BudgetShare!G162</f>
        <v>3022032</v>
      </c>
      <c r="C64" s="110" t="str">
        <f>BudgetShare!H162</f>
        <v>Holly Park School</v>
      </c>
      <c r="D64" s="110" t="str">
        <f>VLOOKUP(BudgetShare!I162,$C$171:$D$173,2,0)</f>
        <v>LA Maintained</v>
      </c>
      <c r="E64" s="110" t="str">
        <f>BudgetShare!K162</f>
        <v>Primary</v>
      </c>
      <c r="F64" s="111">
        <f ca="1">VLOOKUP(B64,NEWISB!B:BF,57,0)</f>
        <v>1968524.5108019973</v>
      </c>
      <c r="G64" s="111">
        <f>VLOOKUP(B64,'1516NEWISB'!C:BG,57,0)</f>
        <v>1982133.3598994759</v>
      </c>
      <c r="H64" s="112">
        <f t="shared" ca="1" si="3"/>
        <v>-13608.849097478669</v>
      </c>
      <c r="I64" s="121">
        <f t="shared" ca="1" si="2"/>
        <v>-6.8657585674098348E-3</v>
      </c>
      <c r="J64" s="112"/>
      <c r="K64" s="110">
        <f ca="1">VLOOKUP(B64,PUPILS!A:X,24,0)</f>
        <v>472</v>
      </c>
      <c r="L64" s="110">
        <f ca="1">VLOOKUP(B64,PUPILS!A:M,10,0)</f>
        <v>478</v>
      </c>
      <c r="M64" s="113">
        <f t="shared" ca="1" si="4"/>
        <v>-6</v>
      </c>
      <c r="N64" s="110"/>
      <c r="O64" s="110" t="str">
        <f ca="1">IF(VLOOKUP($B64,PUPILS!$A:$AM,39,0)="No","Estimated","Census")</f>
        <v>Census</v>
      </c>
    </row>
    <row r="65" spans="2:15">
      <c r="B65" s="110">
        <f>BudgetShare!G163</f>
        <v>3023304</v>
      </c>
      <c r="C65" s="110" t="str">
        <f>BudgetShare!H163</f>
        <v>Holy Trinity School</v>
      </c>
      <c r="D65" s="110" t="str">
        <f>VLOOKUP(BudgetShare!I163,$C$171:$D$173,2,0)</f>
        <v>LA Maintained</v>
      </c>
      <c r="E65" s="110" t="str">
        <f>BudgetShare!K163</f>
        <v>Primary</v>
      </c>
      <c r="F65" s="111">
        <f ca="1">VLOOKUP(B65,NEWISB!B:BF,57,0)</f>
        <v>1020762.3362681028</v>
      </c>
      <c r="G65" s="111">
        <f>VLOOKUP(B65,'1516NEWISB'!C:BG,57,0)</f>
        <v>994844.82400984224</v>
      </c>
      <c r="H65" s="112">
        <f t="shared" ca="1" si="3"/>
        <v>25917.512258260511</v>
      </c>
      <c r="I65" s="121">
        <f t="shared" ca="1" si="2"/>
        <v>2.6051813944004701E-2</v>
      </c>
      <c r="J65" s="112"/>
      <c r="K65" s="110">
        <f ca="1">VLOOKUP(B65,PUPILS!A:X,24,0)</f>
        <v>232</v>
      </c>
      <c r="L65" s="110">
        <f ca="1">VLOOKUP(B65,PUPILS!A:M,10,0)</f>
        <v>228</v>
      </c>
      <c r="M65" s="113">
        <f t="shared" ca="1" si="4"/>
        <v>4</v>
      </c>
      <c r="N65" s="110"/>
      <c r="O65" s="110" t="str">
        <f ca="1">IF(VLOOKUP($B65,PUPILS!$A:$AM,39,0)="No","Estimated","Census")</f>
        <v>Census</v>
      </c>
    </row>
    <row r="66" spans="2:15">
      <c r="B66" s="110">
        <f>BudgetShare!G164</f>
        <v>3022047</v>
      </c>
      <c r="C66" s="110" t="str">
        <f>BudgetShare!H164</f>
        <v>Hyde School</v>
      </c>
      <c r="D66" s="110" t="str">
        <f>VLOOKUP(BudgetShare!I164,$C$171:$D$173,2,0)</f>
        <v>Academy</v>
      </c>
      <c r="E66" s="110" t="str">
        <f>BudgetShare!K164</f>
        <v>Primary</v>
      </c>
      <c r="F66" s="111">
        <f ca="1">VLOOKUP(B66,NEWISB!B:BF,57,0)</f>
        <v>1933378.5924289997</v>
      </c>
      <c r="G66" s="111">
        <f>VLOOKUP(B66,'1516NEWISB'!C:BG,57,0)</f>
        <v>1929038.5924289997</v>
      </c>
      <c r="H66" s="112">
        <f t="shared" ca="1" si="3"/>
        <v>4340</v>
      </c>
      <c r="I66" s="121">
        <f t="shared" ca="1" si="2"/>
        <v>2.2498253881666382E-3</v>
      </c>
      <c r="J66" s="112"/>
      <c r="K66" s="110">
        <f ca="1">VLOOKUP(B66,PUPILS!A:X,24,0)</f>
        <v>423</v>
      </c>
      <c r="L66" s="110">
        <f ca="1">VLOOKUP(B66,PUPILS!A:M,10,0)</f>
        <v>423</v>
      </c>
      <c r="M66" s="113">
        <f t="shared" ca="1" si="4"/>
        <v>0</v>
      </c>
      <c r="N66" s="110"/>
      <c r="O66" s="110" t="str">
        <f ca="1">IF(VLOOKUP($B66,PUPILS!$A:$AM,39,0)="No","Estimated","Census")</f>
        <v>Census</v>
      </c>
    </row>
    <row r="67" spans="2:15">
      <c r="B67" s="110">
        <f>BudgetShare!G165</f>
        <v>3023515</v>
      </c>
      <c r="C67" s="110" t="str">
        <f>BudgetShare!H165</f>
        <v>Independent Jewish Day School</v>
      </c>
      <c r="D67" s="110" t="str">
        <f>VLOOKUP(BudgetShare!I165,$C$171:$D$173,2,0)</f>
        <v>Academy</v>
      </c>
      <c r="E67" s="110" t="str">
        <f>BudgetShare!K165</f>
        <v>Primary</v>
      </c>
      <c r="F67" s="111">
        <f ca="1">VLOOKUP(B67,NEWISB!B:BF,57,0)</f>
        <v>781798.91134739644</v>
      </c>
      <c r="G67" s="111">
        <f>VLOOKUP(B67,'1516NEWISB'!C:BG,57,0)</f>
        <v>780652.83537749248</v>
      </c>
      <c r="H67" s="112">
        <f t="shared" ca="1" si="3"/>
        <v>1146.0759699039627</v>
      </c>
      <c r="I67" s="121">
        <f t="shared" ca="1" si="2"/>
        <v>1.4680994136782534E-3</v>
      </c>
      <c r="J67" s="112"/>
      <c r="K67" s="110">
        <f ca="1">VLOOKUP(B67,PUPILS!A:X,24,0)</f>
        <v>197</v>
      </c>
      <c r="L67" s="110">
        <f ca="1">VLOOKUP(B67,PUPILS!A:M,10,0)</f>
        <v>197</v>
      </c>
      <c r="M67" s="113">
        <f t="shared" ca="1" si="4"/>
        <v>0</v>
      </c>
      <c r="N67" s="110"/>
      <c r="O67" s="110" t="str">
        <f ca="1">IF(VLOOKUP($B67,PUPILS!$A:$AM,39,0)="No","Estimated","Census")</f>
        <v>Census</v>
      </c>
    </row>
    <row r="68" spans="2:15">
      <c r="B68" s="110">
        <f>BudgetShare!G166</f>
        <v>3022036</v>
      </c>
      <c r="C68" s="110" t="str">
        <f>BudgetShare!H166</f>
        <v>Livingstone School</v>
      </c>
      <c r="D68" s="110" t="str">
        <f>VLOOKUP(BudgetShare!I166,$C$171:$D$173,2,0)</f>
        <v>LA Maintained</v>
      </c>
      <c r="E68" s="110" t="str">
        <f>BudgetShare!K166</f>
        <v>Primary</v>
      </c>
      <c r="F68" s="111">
        <f ca="1">VLOOKUP(B68,NEWISB!B:BF,57,0)</f>
        <v>1369435.3312145444</v>
      </c>
      <c r="G68" s="111">
        <f>VLOOKUP(B68,'1516NEWISB'!C:BG,57,0)</f>
        <v>1260250.9327770497</v>
      </c>
      <c r="H68" s="112">
        <f t="shared" ca="1" si="3"/>
        <v>109184.39843749464</v>
      </c>
      <c r="I68" s="121">
        <f t="shared" ca="1" si="2"/>
        <v>8.6637030449879776E-2</v>
      </c>
      <c r="J68" s="112"/>
      <c r="K68" s="110">
        <f ca="1">VLOOKUP(B68,PUPILS!A:X,24,0)</f>
        <v>270</v>
      </c>
      <c r="L68" s="110">
        <f ca="1">VLOOKUP(B68,PUPILS!A:M,10,0)</f>
        <v>248</v>
      </c>
      <c r="M68" s="113">
        <f t="shared" ca="1" si="4"/>
        <v>22</v>
      </c>
      <c r="N68" s="110"/>
      <c r="O68" s="110" t="str">
        <f ca="1">IF(VLOOKUP($B68,PUPILS!$A:$AM,39,0)="No","Estimated","Census")</f>
        <v>Census</v>
      </c>
    </row>
    <row r="69" spans="2:15">
      <c r="B69" s="110">
        <f>BudgetShare!G167</f>
        <v>3022037</v>
      </c>
      <c r="C69" s="110" t="str">
        <f>BudgetShare!H167</f>
        <v>Manorside Primary School</v>
      </c>
      <c r="D69" s="110" t="str">
        <f>VLOOKUP(BudgetShare!I167,$C$171:$D$173,2,0)</f>
        <v>LA Maintained</v>
      </c>
      <c r="E69" s="110" t="str">
        <f>BudgetShare!K167</f>
        <v>Primary</v>
      </c>
      <c r="F69" s="111">
        <f ca="1">VLOOKUP(B69,NEWISB!B:BF,57,0)</f>
        <v>1390625.11753525</v>
      </c>
      <c r="G69" s="111">
        <f>VLOOKUP(B69,'1516NEWISB'!C:BG,57,0)</f>
        <v>1261856.3460840539</v>
      </c>
      <c r="H69" s="112">
        <f t="shared" ca="1" si="3"/>
        <v>128768.77145119617</v>
      </c>
      <c r="I69" s="121">
        <f t="shared" ca="1" si="2"/>
        <v>0.10204709264315791</v>
      </c>
      <c r="J69" s="112"/>
      <c r="K69" s="110">
        <f ca="1">VLOOKUP(B69,PUPILS!A:X,24,0)</f>
        <v>300</v>
      </c>
      <c r="L69" s="110">
        <f ca="1">VLOOKUP(B69,PUPILS!A:M,10,0)</f>
        <v>269</v>
      </c>
      <c r="M69" s="113">
        <f t="shared" ca="1" si="4"/>
        <v>31</v>
      </c>
      <c r="N69" s="110"/>
      <c r="O69" s="110" t="str">
        <f ca="1">IF(VLOOKUP($B69,PUPILS!$A:$AM,39,0)="No","Estimated","Census")</f>
        <v>Census</v>
      </c>
    </row>
    <row r="70" spans="2:15">
      <c r="B70" s="110">
        <f>BudgetShare!G168</f>
        <v>3023523</v>
      </c>
      <c r="C70" s="110" t="str">
        <f>BudgetShare!H168</f>
        <v>Martin Primary School</v>
      </c>
      <c r="D70" s="110" t="str">
        <f>VLOOKUP(BudgetShare!I168,$C$171:$D$173,2,0)</f>
        <v>LA Maintained</v>
      </c>
      <c r="E70" s="110" t="str">
        <f>BudgetShare!K168</f>
        <v>Primary</v>
      </c>
      <c r="F70" s="111">
        <f ca="1">VLOOKUP(B70,NEWISB!B:BF,57,0)</f>
        <v>2521976.8185704816</v>
      </c>
      <c r="G70" s="111">
        <f>VLOOKUP(B70,'1516NEWISB'!C:BG,57,0)</f>
        <v>2345888.7964076297</v>
      </c>
      <c r="H70" s="112">
        <f t="shared" ca="1" si="3"/>
        <v>176088.02216285188</v>
      </c>
      <c r="I70" s="121">
        <f t="shared" ca="1" si="2"/>
        <v>7.506239103597058E-2</v>
      </c>
      <c r="J70" s="112"/>
      <c r="K70" s="110">
        <f ca="1">VLOOKUP(B70,PUPILS!A:X,24,0)</f>
        <v>564</v>
      </c>
      <c r="L70" s="110">
        <f ca="1">VLOOKUP(B70,PUPILS!A:M,10,0)</f>
        <v>533</v>
      </c>
      <c r="M70" s="113">
        <f t="shared" ca="1" si="4"/>
        <v>31</v>
      </c>
      <c r="N70" s="110" t="s">
        <v>347</v>
      </c>
      <c r="O70" s="110" t="str">
        <f ca="1">IF(VLOOKUP($B70,PUPILS!$A:$AM,39,0)="No","Estimated","Census")</f>
        <v>Census</v>
      </c>
    </row>
    <row r="71" spans="2:15">
      <c r="B71" s="110">
        <f>BudgetShare!G169</f>
        <v>3025948</v>
      </c>
      <c r="C71" s="110" t="str">
        <f>BudgetShare!H169</f>
        <v>Mathilda Marks-Kennedy School</v>
      </c>
      <c r="D71" s="110" t="str">
        <f>VLOOKUP(BudgetShare!I169,$C$171:$D$173,2,0)</f>
        <v>LA Maintained</v>
      </c>
      <c r="E71" s="110" t="str">
        <f>BudgetShare!K169</f>
        <v>Primary</v>
      </c>
      <c r="F71" s="111">
        <f ca="1">VLOOKUP(B71,NEWISB!B:BF,57,0)</f>
        <v>814163.83688606403</v>
      </c>
      <c r="G71" s="111">
        <f>VLOOKUP(B71,'1516NEWISB'!C:BG,57,0)</f>
        <v>817324.16105518502</v>
      </c>
      <c r="H71" s="112">
        <f t="shared" ca="1" si="3"/>
        <v>-3160.3241691209842</v>
      </c>
      <c r="I71" s="121">
        <f t="shared" ca="1" si="2"/>
        <v>-3.8666716582083298E-3</v>
      </c>
      <c r="J71" s="112"/>
      <c r="K71" s="110">
        <f ca="1">VLOOKUP(B71,PUPILS!A:X,24,0)</f>
        <v>200</v>
      </c>
      <c r="L71" s="110">
        <f ca="1">VLOOKUP(B71,PUPILS!A:M,10,0)</f>
        <v>201</v>
      </c>
      <c r="M71" s="113">
        <f t="shared" ca="1" si="4"/>
        <v>-1</v>
      </c>
      <c r="N71" s="110"/>
      <c r="O71" s="110" t="str">
        <f ca="1">IF(VLOOKUP($B71,PUPILS!$A:$AM,39,0)="No","Estimated","Census")</f>
        <v>Census</v>
      </c>
    </row>
    <row r="72" spans="2:15">
      <c r="B72" s="110">
        <f>BudgetShare!G170</f>
        <v>3025949</v>
      </c>
      <c r="C72" s="110" t="str">
        <f>BudgetShare!H170</f>
        <v>Menorah Foundation School</v>
      </c>
      <c r="D72" s="110" t="str">
        <f>VLOOKUP(BudgetShare!I170,$C$171:$D$173,2,0)</f>
        <v>LA Maintained</v>
      </c>
      <c r="E72" s="110" t="str">
        <f>BudgetShare!K170</f>
        <v>Primary</v>
      </c>
      <c r="F72" s="111">
        <f ca="1">VLOOKUP(B72,NEWISB!B:BF,57,0)</f>
        <v>1145169.6648873868</v>
      </c>
      <c r="G72" s="111">
        <f>VLOOKUP(B72,'1516NEWISB'!C:BG,57,0)</f>
        <v>1062979.750884875</v>
      </c>
      <c r="H72" s="112">
        <f t="shared" ca="1" si="3"/>
        <v>82189.914002511883</v>
      </c>
      <c r="I72" s="121">
        <f t="shared" ca="1" si="2"/>
        <v>7.7320300724536925E-2</v>
      </c>
      <c r="J72" s="112"/>
      <c r="K72" s="110">
        <f ca="1">VLOOKUP(B72,PUPILS!A:X,24,0)</f>
        <v>303</v>
      </c>
      <c r="L72" s="110">
        <f ca="1">VLOOKUP(B72,PUPILS!A:M,10,0)</f>
        <v>279</v>
      </c>
      <c r="M72" s="113">
        <f t="shared" ca="1" si="4"/>
        <v>24</v>
      </c>
      <c r="N72" s="110"/>
      <c r="O72" s="110" t="str">
        <f ca="1">IF(VLOOKUP($B72,PUPILS!$A:$AM,39,0)="No","Estimated","Census")</f>
        <v>Census</v>
      </c>
    </row>
    <row r="73" spans="2:15">
      <c r="B73" s="110">
        <f>BudgetShare!G171</f>
        <v>3023513</v>
      </c>
      <c r="C73" s="110" t="str">
        <f>BudgetShare!H171</f>
        <v>Menorah Primary School</v>
      </c>
      <c r="D73" s="110" t="str">
        <f>VLOOKUP(BudgetShare!I171,$C$171:$D$173,2,0)</f>
        <v>LA Maintained</v>
      </c>
      <c r="E73" s="110" t="str">
        <f>BudgetShare!K171</f>
        <v>Primary</v>
      </c>
      <c r="F73" s="111">
        <f ca="1">VLOOKUP(B73,NEWISB!B:BF,57,0)</f>
        <v>1446752.8013826224</v>
      </c>
      <c r="G73" s="111">
        <f>VLOOKUP(B73,'1516NEWISB'!C:BG,57,0)</f>
        <v>1469936.9007993196</v>
      </c>
      <c r="H73" s="112">
        <f t="shared" ca="1" si="3"/>
        <v>-23184.099416697165</v>
      </c>
      <c r="I73" s="121">
        <f t="shared" ca="1" si="2"/>
        <v>-1.5772173216476271E-2</v>
      </c>
      <c r="J73" s="112"/>
      <c r="K73" s="110">
        <f ca="1">VLOOKUP(B73,PUPILS!A:X,24,0)</f>
        <v>390</v>
      </c>
      <c r="L73" s="110">
        <f ca="1">VLOOKUP(B73,PUPILS!A:M,10,0)</f>
        <v>397</v>
      </c>
      <c r="M73" s="113">
        <f t="shared" ca="1" si="4"/>
        <v>-7</v>
      </c>
      <c r="N73" s="110"/>
      <c r="O73" s="110" t="str">
        <f ca="1">IF(VLOOKUP($B73,PUPILS!$A:$AM,39,0)="No","Estimated","Census")</f>
        <v>Census</v>
      </c>
    </row>
    <row r="74" spans="2:15">
      <c r="B74" s="110">
        <f>BudgetShare!G172</f>
        <v>3022048</v>
      </c>
      <c r="C74" s="110" t="str">
        <f>BudgetShare!H172</f>
        <v>Millbrook Park CE Primary School</v>
      </c>
      <c r="D74" s="110" t="str">
        <f>VLOOKUP(BudgetShare!I172,$C$171:$D$173,2,0)</f>
        <v>Academy</v>
      </c>
      <c r="E74" s="110" t="str">
        <f>BudgetShare!K172</f>
        <v>Primary</v>
      </c>
      <c r="F74" s="111">
        <f ca="1">VLOOKUP(B74,NEWISB!B:BF,57,0)</f>
        <v>582241.78571428568</v>
      </c>
      <c r="G74" s="111">
        <f>VLOOKUP(B74,'1516NEWISB'!C:BG,57,0)</f>
        <v>418547</v>
      </c>
      <c r="H74" s="112">
        <f t="shared" ca="1" si="3"/>
        <v>163694.78571428568</v>
      </c>
      <c r="I74" s="121">
        <f t="shared" ca="1" si="2"/>
        <v>0.3911025182698375</v>
      </c>
      <c r="J74" s="112"/>
      <c r="K74" s="110">
        <f ca="1">VLOOKUP(B74,PUPILS!A:X,24,0)</f>
        <v>95</v>
      </c>
      <c r="L74" s="110">
        <f ca="1">VLOOKUP(B74,PUPILS!A:M,10,0)</f>
        <v>49</v>
      </c>
      <c r="M74" s="113">
        <f t="shared" ca="1" si="4"/>
        <v>46</v>
      </c>
      <c r="N74" s="110" t="s">
        <v>347</v>
      </c>
      <c r="O74" s="110" t="str">
        <f ca="1">IF(VLOOKUP($B74,PUPILS!$A:$AM,39,0)="No","Estimated","Census")</f>
        <v>Census</v>
      </c>
    </row>
    <row r="75" spans="2:15">
      <c r="B75" s="110">
        <f>BudgetShare!G173</f>
        <v>3023305</v>
      </c>
      <c r="C75" s="110" t="str">
        <f>BudgetShare!H173</f>
        <v>Monken Hadley C E Primary School</v>
      </c>
      <c r="D75" s="110" t="str">
        <f>VLOOKUP(BudgetShare!I173,$C$171:$D$173,2,0)</f>
        <v>LA Maintained</v>
      </c>
      <c r="E75" s="110" t="str">
        <f>BudgetShare!K173</f>
        <v>Primary</v>
      </c>
      <c r="F75" s="111">
        <f ca="1">VLOOKUP(B75,NEWISB!B:BF,57,0)</f>
        <v>628918.34871215886</v>
      </c>
      <c r="G75" s="111">
        <f>VLOOKUP(B75,'1516NEWISB'!C:BG,57,0)</f>
        <v>615095.1276291667</v>
      </c>
      <c r="H75" s="112">
        <f t="shared" ca="1" si="3"/>
        <v>13823.221082992153</v>
      </c>
      <c r="I75" s="121">
        <f t="shared" ca="1" si="2"/>
        <v>2.2473306098639758E-2</v>
      </c>
      <c r="J75" s="112"/>
      <c r="K75" s="110">
        <f ca="1">VLOOKUP(B75,PUPILS!A:X,24,0)</f>
        <v>150</v>
      </c>
      <c r="L75" s="110">
        <f ca="1">VLOOKUP(B75,PUPILS!A:M,10,0)</f>
        <v>146</v>
      </c>
      <c r="M75" s="113">
        <f t="shared" ca="1" si="4"/>
        <v>4</v>
      </c>
      <c r="N75" s="110"/>
      <c r="O75" s="110" t="str">
        <f ca="1">IF(VLOOKUP($B75,PUPILS!$A:$AM,39,0)="No","Estimated","Census")</f>
        <v>Census</v>
      </c>
    </row>
    <row r="76" spans="2:15">
      <c r="B76" s="110">
        <f>BudgetShare!G174</f>
        <v>3022042</v>
      </c>
      <c r="C76" s="110" t="str">
        <f>BudgetShare!H174</f>
        <v>Monkfrith School</v>
      </c>
      <c r="D76" s="110" t="str">
        <f>VLOOKUP(BudgetShare!I174,$C$171:$D$173,2,0)</f>
        <v>LA Maintained</v>
      </c>
      <c r="E76" s="110" t="str">
        <f>BudgetShare!K174</f>
        <v>Primary</v>
      </c>
      <c r="F76" s="111">
        <f ca="1">VLOOKUP(B76,NEWISB!B:BF,57,0)</f>
        <v>1212947.7621618118</v>
      </c>
      <c r="G76" s="111">
        <f>VLOOKUP(B76,'1516NEWISB'!C:BG,57,0)</f>
        <v>1090460.9955134343</v>
      </c>
      <c r="H76" s="112">
        <f t="shared" ca="1" si="3"/>
        <v>122486.76664837752</v>
      </c>
      <c r="I76" s="121">
        <f t="shared" ca="1" si="2"/>
        <v>0.11232567432703604</v>
      </c>
      <c r="J76" s="112"/>
      <c r="K76" s="110">
        <f ca="1">VLOOKUP(B76,PUPILS!A:X,24,0)</f>
        <v>302</v>
      </c>
      <c r="L76" s="110">
        <f ca="1">VLOOKUP(B76,PUPILS!A:M,10,0)</f>
        <v>269</v>
      </c>
      <c r="M76" s="113">
        <f t="shared" ca="1" si="4"/>
        <v>33</v>
      </c>
      <c r="N76" s="110" t="s">
        <v>347</v>
      </c>
      <c r="O76" s="110" t="str">
        <f ca="1">IF(VLOOKUP($B76,PUPILS!$A:$AM,39,0)="No","Estimated","Census")</f>
        <v>Census</v>
      </c>
    </row>
    <row r="77" spans="2:15">
      <c r="B77" s="110">
        <f>BudgetShare!G175</f>
        <v>3022044</v>
      </c>
      <c r="C77" s="110" t="str">
        <f>BudgetShare!H175</f>
        <v>Moss Hall Infant School</v>
      </c>
      <c r="D77" s="110" t="str">
        <f>VLOOKUP(BudgetShare!I175,$C$171:$D$173,2,0)</f>
        <v>LA Maintained</v>
      </c>
      <c r="E77" s="110" t="str">
        <f>BudgetShare!K175</f>
        <v>Infant</v>
      </c>
      <c r="F77" s="111">
        <f ca="1">VLOOKUP(B77,NEWISB!B:BF,57,0)</f>
        <v>1533257.3003225517</v>
      </c>
      <c r="G77" s="111">
        <f>VLOOKUP(B77,'1516NEWISB'!C:BG,57,0)</f>
        <v>1507117.7120326513</v>
      </c>
      <c r="H77" s="112">
        <f t="shared" ca="1" si="3"/>
        <v>26139.58828990045</v>
      </c>
      <c r="I77" s="121">
        <f t="shared" ca="1" si="2"/>
        <v>1.7344092024932783E-2</v>
      </c>
      <c r="J77" s="112"/>
      <c r="K77" s="110">
        <f ca="1">VLOOKUP(B77,PUPILS!A:X,24,0)</f>
        <v>362</v>
      </c>
      <c r="L77" s="110">
        <f ca="1">VLOOKUP(B77,PUPILS!A:M,10,0)</f>
        <v>359</v>
      </c>
      <c r="M77" s="113">
        <f t="shared" ca="1" si="4"/>
        <v>3</v>
      </c>
      <c r="N77" s="110"/>
      <c r="O77" s="110" t="str">
        <f ca="1">IF(VLOOKUP($B77,PUPILS!$A:$AM,39,0)="No","Estimated","Census")</f>
        <v>Census</v>
      </c>
    </row>
    <row r="78" spans="2:15">
      <c r="B78" s="110">
        <f>BudgetShare!G176</f>
        <v>3022043</v>
      </c>
      <c r="C78" s="110" t="str">
        <f>BudgetShare!H176</f>
        <v>Moss Hall Junior School</v>
      </c>
      <c r="D78" s="110" t="str">
        <f>VLOOKUP(BudgetShare!I176,$C$171:$D$173,2,0)</f>
        <v>LA Maintained</v>
      </c>
      <c r="E78" s="110" t="str">
        <f>BudgetShare!K176</f>
        <v>Junior</v>
      </c>
      <c r="F78" s="111">
        <f ca="1">VLOOKUP(B78,NEWISB!B:BF,57,0)</f>
        <v>1680493.93535541</v>
      </c>
      <c r="G78" s="111">
        <f>VLOOKUP(B78,'1516NEWISB'!C:BG,57,0)</f>
        <v>1560085.9338116774</v>
      </c>
      <c r="H78" s="112">
        <f t="shared" ca="1" si="3"/>
        <v>120408.00154373259</v>
      </c>
      <c r="I78" s="121">
        <f t="shared" ca="1" si="2"/>
        <v>7.718036483384344E-2</v>
      </c>
      <c r="J78" s="112"/>
      <c r="K78" s="110">
        <f ca="1">VLOOKUP(B78,PUPILS!A:X,24,0)</f>
        <v>412</v>
      </c>
      <c r="L78" s="110">
        <f ca="1">VLOOKUP(B78,PUPILS!A:M,10,0)</f>
        <v>381</v>
      </c>
      <c r="M78" s="113">
        <f t="shared" ca="1" si="4"/>
        <v>31</v>
      </c>
      <c r="N78" s="110"/>
      <c r="O78" s="110" t="str">
        <f ca="1">IF(VLOOKUP($B78,PUPILS!$A:$AM,39,0)="No","Estimated","Census")</f>
        <v>Census</v>
      </c>
    </row>
    <row r="79" spans="2:15">
      <c r="B79" s="110">
        <f>BudgetShare!G177</f>
        <v>3022045</v>
      </c>
      <c r="C79" s="110" t="str">
        <f>BudgetShare!H177</f>
        <v>Northside School</v>
      </c>
      <c r="D79" s="110" t="str">
        <f>VLOOKUP(BudgetShare!I177,$C$171:$D$173,2,0)</f>
        <v>LA Maintained</v>
      </c>
      <c r="E79" s="110" t="str">
        <f>BudgetShare!K177</f>
        <v>Primary</v>
      </c>
      <c r="F79" s="111">
        <f ca="1">VLOOKUP(B79,NEWISB!B:BF,57,0)</f>
        <v>1210306.0677073393</v>
      </c>
      <c r="G79" s="111">
        <f>VLOOKUP(B79,'1516NEWISB'!C:BG,57,0)</f>
        <v>1185971.2684855314</v>
      </c>
      <c r="H79" s="112">
        <f t="shared" ca="1" si="3"/>
        <v>24334.799221807858</v>
      </c>
      <c r="I79" s="121">
        <f t="shared" ca="1" si="2"/>
        <v>2.0518877538140575E-2</v>
      </c>
      <c r="J79" s="112"/>
      <c r="K79" s="110">
        <f ca="1">VLOOKUP(B79,PUPILS!A:X,24,0)</f>
        <v>241</v>
      </c>
      <c r="L79" s="110">
        <f ca="1">VLOOKUP(B79,PUPILS!A:M,10,0)</f>
        <v>236</v>
      </c>
      <c r="M79" s="113">
        <f t="shared" ca="1" si="4"/>
        <v>5</v>
      </c>
      <c r="N79" s="110"/>
      <c r="O79" s="110" t="str">
        <f ca="1">IF(VLOOKUP($B79,PUPILS!$A:$AM,39,0)="No","Estimated","Census")</f>
        <v>Census</v>
      </c>
    </row>
    <row r="80" spans="2:15">
      <c r="B80" s="110">
        <f>BudgetShare!G178</f>
        <v>3022077</v>
      </c>
      <c r="C80" s="110" t="str">
        <f>BudgetShare!H178</f>
        <v>Orion Primary School</v>
      </c>
      <c r="D80" s="110" t="str">
        <f>VLOOKUP(BudgetShare!I178,$C$171:$D$173,2,0)</f>
        <v>LA Maintained</v>
      </c>
      <c r="E80" s="110" t="str">
        <f>BudgetShare!K178</f>
        <v>Primary</v>
      </c>
      <c r="F80" s="111">
        <f ca="1">VLOOKUP(B80,NEWISB!B:BF,57,0)</f>
        <v>3774810.7515127664</v>
      </c>
      <c r="G80" s="111">
        <f>VLOOKUP(B80,'1516NEWISB'!C:BG,57,0)</f>
        <v>3253253.6478661816</v>
      </c>
      <c r="H80" s="112">
        <f t="shared" ca="1" si="3"/>
        <v>521557.10364658479</v>
      </c>
      <c r="I80" s="121">
        <f t="shared" ca="1" si="2"/>
        <v>0.16031861025920177</v>
      </c>
      <c r="J80" s="112"/>
      <c r="K80" s="110">
        <f ca="1">VLOOKUP(B80,PUPILS!A:X,24,0)</f>
        <v>723</v>
      </c>
      <c r="L80" s="110">
        <f ca="1">VLOOKUP(B80,PUPILS!A:M,10,0)</f>
        <v>631</v>
      </c>
      <c r="M80" s="113">
        <f t="shared" ca="1" si="4"/>
        <v>92</v>
      </c>
      <c r="N80" s="110" t="s">
        <v>347</v>
      </c>
      <c r="O80" s="110" t="str">
        <f ca="1">IF(VLOOKUP($B80,PUPILS!$A:$AM,39,0)="No","Estimated","Census")</f>
        <v>Census</v>
      </c>
    </row>
    <row r="81" spans="2:15">
      <c r="B81" s="110">
        <f>BudgetShare!G179</f>
        <v>3025201</v>
      </c>
      <c r="C81" s="110" t="str">
        <f>BudgetShare!H179</f>
        <v>Osidge Primary School</v>
      </c>
      <c r="D81" s="110" t="str">
        <f>VLOOKUP(BudgetShare!I179,$C$171:$D$173,2,0)</f>
        <v>LA Maintained</v>
      </c>
      <c r="E81" s="110" t="str">
        <f>BudgetShare!K179</f>
        <v>Primary</v>
      </c>
      <c r="F81" s="111">
        <f ca="1">VLOOKUP(B81,NEWISB!B:BF,57,0)</f>
        <v>1648312.7106163842</v>
      </c>
      <c r="G81" s="111">
        <f>VLOOKUP(B81,'1516NEWISB'!C:BG,57,0)</f>
        <v>1651182.967788127</v>
      </c>
      <c r="H81" s="112">
        <f t="shared" ca="1" si="3"/>
        <v>-2870.2571717428509</v>
      </c>
      <c r="I81" s="121">
        <f t="shared" ca="1" si="2"/>
        <v>-1.7383035240411651E-3</v>
      </c>
      <c r="J81" s="112"/>
      <c r="K81" s="110">
        <f ca="1">VLOOKUP(B81,PUPILS!A:X,24,0)</f>
        <v>418</v>
      </c>
      <c r="L81" s="110">
        <f ca="1">VLOOKUP(B81,PUPILS!A:M,10,0)</f>
        <v>420</v>
      </c>
      <c r="M81" s="113">
        <f t="shared" ca="1" si="4"/>
        <v>-2</v>
      </c>
      <c r="N81" s="110"/>
      <c r="O81" s="110" t="str">
        <f ca="1">IF(VLOOKUP($B81,PUPILS!$A:$AM,39,0)="No","Estimated","Census")</f>
        <v>Census</v>
      </c>
    </row>
    <row r="82" spans="2:15">
      <c r="B82" s="110">
        <f>BudgetShare!G180</f>
        <v>3023501</v>
      </c>
      <c r="C82" s="110" t="str">
        <f>BudgetShare!H180</f>
        <v>Our Lady of Lourdes School</v>
      </c>
      <c r="D82" s="110" t="str">
        <f>VLOOKUP(BudgetShare!I180,$C$171:$D$173,2,0)</f>
        <v>LA Maintained</v>
      </c>
      <c r="E82" s="110" t="str">
        <f>BudgetShare!K180</f>
        <v>Primary</v>
      </c>
      <c r="F82" s="111">
        <f ca="1">VLOOKUP(B82,NEWISB!B:BF,57,0)</f>
        <v>936999.01319092652</v>
      </c>
      <c r="G82" s="111">
        <f>VLOOKUP(B82,'1516NEWISB'!C:BG,57,0)</f>
        <v>926442.32449350005</v>
      </c>
      <c r="H82" s="112">
        <f t="shared" ca="1" si="3"/>
        <v>10556.688697426463</v>
      </c>
      <c r="I82" s="121">
        <f t="shared" ca="1" si="2"/>
        <v>1.1394868755805133E-2</v>
      </c>
      <c r="J82" s="112"/>
      <c r="K82" s="110">
        <f ca="1">VLOOKUP(B82,PUPILS!A:X,24,0)</f>
        <v>212</v>
      </c>
      <c r="L82" s="110">
        <f ca="1">VLOOKUP(B82,PUPILS!A:M,10,0)</f>
        <v>211</v>
      </c>
      <c r="M82" s="113">
        <f t="shared" ca="1" si="4"/>
        <v>1</v>
      </c>
      <c r="N82" s="110"/>
      <c r="O82" s="110" t="str">
        <f ca="1">IF(VLOOKUP($B82,PUPILS!$A:$AM,39,0)="No","Estimated","Census")</f>
        <v>Census</v>
      </c>
    </row>
    <row r="83" spans="2:15">
      <c r="B83" s="110">
        <f>BudgetShare!G181</f>
        <v>3022078</v>
      </c>
      <c r="C83" s="110" t="str">
        <f>BudgetShare!H181</f>
        <v>Pardes House School</v>
      </c>
      <c r="D83" s="110" t="str">
        <f>VLOOKUP(BudgetShare!I181,$C$171:$D$173,2,0)</f>
        <v>LA Maintained</v>
      </c>
      <c r="E83" s="110" t="str">
        <f>BudgetShare!K181</f>
        <v>Primary</v>
      </c>
      <c r="F83" s="111">
        <f ca="1">VLOOKUP(B83,NEWISB!B:BF,57,0)</f>
        <v>1051571.7460768009</v>
      </c>
      <c r="G83" s="111">
        <f>VLOOKUP(B83,'1516NEWISB'!C:BG,57,0)</f>
        <v>963362.59661104006</v>
      </c>
      <c r="H83" s="112">
        <f t="shared" ca="1" si="3"/>
        <v>88209.149465760798</v>
      </c>
      <c r="I83" s="121">
        <f t="shared" ca="1" si="2"/>
        <v>9.1563809697477239E-2</v>
      </c>
      <c r="J83" s="112"/>
      <c r="K83" s="110">
        <f ca="1">VLOOKUP(B83,PUPILS!A:X,24,0)</f>
        <v>265</v>
      </c>
      <c r="L83" s="110">
        <f ca="1">VLOOKUP(B83,PUPILS!A:M,10,0)</f>
        <v>237</v>
      </c>
      <c r="M83" s="113">
        <f t="shared" ca="1" si="4"/>
        <v>28</v>
      </c>
      <c r="N83" s="110"/>
      <c r="O83" s="110" t="str">
        <f ca="1">IF(VLOOKUP($B83,PUPILS!$A:$AM,39,0)="No","Estimated","Census")</f>
        <v>Census</v>
      </c>
    </row>
    <row r="84" spans="2:15">
      <c r="B84" s="110">
        <f>BudgetShare!G182</f>
        <v>3022038</v>
      </c>
      <c r="C84" s="110" t="str">
        <f>BudgetShare!H182</f>
        <v>Parkfield Primary School</v>
      </c>
      <c r="D84" s="110" t="str">
        <f>VLOOKUP(BudgetShare!I182,$C$171:$D$173,2,0)</f>
        <v>Academy</v>
      </c>
      <c r="E84" s="110" t="str">
        <f>BudgetShare!K182</f>
        <v>Primary</v>
      </c>
      <c r="F84" s="111">
        <f ca="1">VLOOKUP(B84,NEWISB!B:BF,57,0)</f>
        <v>1773091.0534870801</v>
      </c>
      <c r="G84" s="111">
        <f>VLOOKUP(B84,'1516NEWISB'!C:BG,57,0)</f>
        <v>1704078.1000090465</v>
      </c>
      <c r="H84" s="112">
        <f t="shared" ca="1" si="3"/>
        <v>69012.953478033654</v>
      </c>
      <c r="I84" s="121">
        <f t="shared" ref="I84:I138" ca="1" si="5">H84/G84</f>
        <v>4.0498703362050886E-2</v>
      </c>
      <c r="J84" s="112"/>
      <c r="K84" s="110">
        <f ca="1">VLOOKUP(B84,PUPILS!A:X,24,0)</f>
        <v>407</v>
      </c>
      <c r="L84" s="110">
        <f ca="1">VLOOKUP(B84,PUPILS!A:M,10,0)</f>
        <v>387</v>
      </c>
      <c r="M84" s="113">
        <f t="shared" ca="1" si="4"/>
        <v>20</v>
      </c>
      <c r="N84" s="110"/>
      <c r="O84" s="110" t="str">
        <f ca="1">IF(VLOOKUP($B84,PUPILS!$A:$AM,39,0)="No","Estimated","Census")</f>
        <v>Census</v>
      </c>
    </row>
    <row r="85" spans="2:15">
      <c r="B85" s="110">
        <f>BudgetShare!G183</f>
        <v>3022071</v>
      </c>
      <c r="C85" s="110" t="str">
        <f>BudgetShare!H183</f>
        <v>Queenswell Infant and Nursery School</v>
      </c>
      <c r="D85" s="110" t="str">
        <f>VLOOKUP(BudgetShare!I183,$C$171:$D$173,2,0)</f>
        <v>LA Maintained</v>
      </c>
      <c r="E85" s="110" t="str">
        <f>BudgetShare!K183</f>
        <v>Infant</v>
      </c>
      <c r="F85" s="111">
        <f ca="1">VLOOKUP(B85,NEWISB!B:BF,57,0)</f>
        <v>1264566.891198718</v>
      </c>
      <c r="G85" s="111">
        <f>VLOOKUP(B85,'1516NEWISB'!C:BG,57,0)</f>
        <v>1343067.1478393322</v>
      </c>
      <c r="H85" s="112">
        <f t="shared" ref="H85:H138" ca="1" si="6">F85-G85</f>
        <v>-78500.256640614243</v>
      </c>
      <c r="I85" s="121">
        <f t="shared" ca="1" si="5"/>
        <v>-5.8448497356890922E-2</v>
      </c>
      <c r="J85" s="112"/>
      <c r="K85" s="110">
        <f ca="1">VLOOKUP(B85,PUPILS!A:X,24,0)</f>
        <v>268</v>
      </c>
      <c r="L85" s="110">
        <f ca="1">VLOOKUP(B85,PUPILS!A:M,10,0)</f>
        <v>287</v>
      </c>
      <c r="M85" s="113">
        <f t="shared" ref="M85:M138" ca="1" si="7">K85-L85</f>
        <v>-19</v>
      </c>
      <c r="N85" s="110" t="s">
        <v>350</v>
      </c>
      <c r="O85" s="110" t="str">
        <f ca="1">IF(VLOOKUP($B85,PUPILS!$A:$AM,39,0)="No","Estimated","Census")</f>
        <v>Census</v>
      </c>
    </row>
    <row r="86" spans="2:15">
      <c r="B86" s="110">
        <f>BudgetShare!G184</f>
        <v>3022072</v>
      </c>
      <c r="C86" s="110" t="str">
        <f>BudgetShare!H184</f>
        <v>Queenswell Junior School</v>
      </c>
      <c r="D86" s="110" t="str">
        <f>VLOOKUP(BudgetShare!I184,$C$171:$D$173,2,0)</f>
        <v>LA Maintained</v>
      </c>
      <c r="E86" s="110" t="str">
        <f>BudgetShare!K184</f>
        <v>Junior</v>
      </c>
      <c r="F86" s="111">
        <f ca="1">VLOOKUP(B86,NEWISB!B:BF,57,0)</f>
        <v>1515346.2055862336</v>
      </c>
      <c r="G86" s="111">
        <f>VLOOKUP(B86,'1516NEWISB'!C:BG,57,0)</f>
        <v>1503577.4696006011</v>
      </c>
      <c r="H86" s="112">
        <f t="shared" ca="1" si="6"/>
        <v>11768.73598563252</v>
      </c>
      <c r="I86" s="121">
        <f t="shared" ca="1" si="5"/>
        <v>7.8271563810800374E-3</v>
      </c>
      <c r="J86" s="112"/>
      <c r="K86" s="110">
        <f ca="1">VLOOKUP(B86,PUPILS!A:X,24,0)</f>
        <v>336</v>
      </c>
      <c r="L86" s="110">
        <f ca="1">VLOOKUP(B86,PUPILS!A:M,10,0)</f>
        <v>334</v>
      </c>
      <c r="M86" s="113">
        <f t="shared" ca="1" si="7"/>
        <v>2</v>
      </c>
      <c r="N86" s="110"/>
      <c r="O86" s="110" t="str">
        <f ca="1">IF(VLOOKUP($B86,PUPILS!$A:$AM,39,0)="No","Estimated","Census")</f>
        <v>Census</v>
      </c>
    </row>
    <row r="87" spans="2:15">
      <c r="B87" s="110">
        <f>BudgetShare!G185</f>
        <v>3022004</v>
      </c>
      <c r="C87" s="110" t="str">
        <f>BudgetShare!H185</f>
        <v>Rimon Jewish Primary School</v>
      </c>
      <c r="D87" s="110" t="str">
        <f>VLOOKUP(BudgetShare!I185,$C$171:$D$173,2,0)</f>
        <v>Academy</v>
      </c>
      <c r="E87" s="110" t="str">
        <f>BudgetShare!K185</f>
        <v>Primary</v>
      </c>
      <c r="F87" s="111">
        <f ca="1">VLOOKUP(B87,NEWISB!B:BF,57,0)</f>
        <v>567161.10131546296</v>
      </c>
      <c r="G87" s="111">
        <f>VLOOKUP(B87,'1516NEWISB'!C:BG,57,0)</f>
        <v>454907.79629684787</v>
      </c>
      <c r="H87" s="112">
        <f t="shared" ca="1" si="6"/>
        <v>112253.30501861509</v>
      </c>
      <c r="I87" s="121">
        <f t="shared" ca="1" si="5"/>
        <v>0.24676056539898197</v>
      </c>
      <c r="J87" s="112"/>
      <c r="K87" s="110">
        <f ca="1">VLOOKUP(B87,PUPILS!A:X,24,0)</f>
        <v>109</v>
      </c>
      <c r="L87" s="110">
        <f ca="1">VLOOKUP(B87,PUPILS!A:M,10,0)</f>
        <v>79</v>
      </c>
      <c r="M87" s="113">
        <f t="shared" ca="1" si="7"/>
        <v>30</v>
      </c>
      <c r="N87" s="110" t="s">
        <v>347</v>
      </c>
      <c r="O87" s="110" t="str">
        <f ca="1">IF(VLOOKUP($B87,PUPILS!$A:$AM,39,0)="No","Estimated","Census")</f>
        <v>Census</v>
      </c>
    </row>
    <row r="88" spans="2:15">
      <c r="B88" s="110">
        <f>BudgetShare!G186</f>
        <v>3023512</v>
      </c>
      <c r="C88" s="110" t="str">
        <f>BudgetShare!H186</f>
        <v>Rosh Pinah</v>
      </c>
      <c r="D88" s="110" t="str">
        <f>VLOOKUP(BudgetShare!I186,$C$171:$D$173,2,0)</f>
        <v>LA Maintained</v>
      </c>
      <c r="E88" s="110" t="str">
        <f>BudgetShare!K186</f>
        <v>Primary</v>
      </c>
      <c r="F88" s="111">
        <f ca="1">VLOOKUP(B88,NEWISB!B:BF,57,0)</f>
        <v>1460284.2868831579</v>
      </c>
      <c r="G88" s="111">
        <f>VLOOKUP(B88,'1516NEWISB'!C:BG,57,0)</f>
        <v>1558155.060092431</v>
      </c>
      <c r="H88" s="112">
        <f t="shared" ca="1" si="6"/>
        <v>-97870.773209273117</v>
      </c>
      <c r="I88" s="121">
        <f t="shared" ca="1" si="5"/>
        <v>-6.2811959936431072E-2</v>
      </c>
      <c r="J88" s="112"/>
      <c r="K88" s="110">
        <f ca="1">VLOOKUP(B88,PUPILS!A:X,24,0)</f>
        <v>394</v>
      </c>
      <c r="L88" s="110">
        <f ca="1">VLOOKUP(B88,PUPILS!A:M,10,0)</f>
        <v>423</v>
      </c>
      <c r="M88" s="113">
        <f t="shared" ca="1" si="7"/>
        <v>-29</v>
      </c>
      <c r="N88" s="110"/>
      <c r="O88" s="110" t="str">
        <f ca="1">IF(VLOOKUP($B88,PUPILS!$A:$AM,39,0)="No","Estimated","Census")</f>
        <v>Census</v>
      </c>
    </row>
    <row r="89" spans="2:15">
      <c r="B89" s="110">
        <f>BudgetShare!G187</f>
        <v>3022041</v>
      </c>
      <c r="C89" s="110" t="str">
        <f>BudgetShare!H187</f>
        <v>Sacks Morasha Jewish Primary School</v>
      </c>
      <c r="D89" s="110" t="str">
        <f>VLOOKUP(BudgetShare!I187,$C$171:$D$173,2,0)</f>
        <v>LA Maintained</v>
      </c>
      <c r="E89" s="110" t="str">
        <f>BudgetShare!K187</f>
        <v>Primary</v>
      </c>
      <c r="F89" s="111">
        <f ca="1">VLOOKUP(B89,NEWISB!B:BF,57,0)</f>
        <v>808996.756106065</v>
      </c>
      <c r="G89" s="111">
        <f>VLOOKUP(B89,'1516NEWISB'!C:BG,57,0)</f>
        <v>722794.96528213017</v>
      </c>
      <c r="H89" s="112">
        <f t="shared" ca="1" si="6"/>
        <v>86201.790823934833</v>
      </c>
      <c r="I89" s="121">
        <f t="shared" ca="1" si="5"/>
        <v>0.11926174774929083</v>
      </c>
      <c r="J89" s="112"/>
      <c r="K89" s="110">
        <f ca="1">VLOOKUP(B89,PUPILS!A:X,24,0)</f>
        <v>202</v>
      </c>
      <c r="L89" s="110">
        <f ca="1">VLOOKUP(B89,PUPILS!A:M,10,0)</f>
        <v>174</v>
      </c>
      <c r="M89" s="113">
        <f t="shared" ca="1" si="7"/>
        <v>28</v>
      </c>
      <c r="N89" s="110"/>
      <c r="O89" s="110" t="str">
        <f ca="1">IF(VLOOKUP($B89,PUPILS!$A:$AM,39,0)="No","Estimated","Census")</f>
        <v>Estimated</v>
      </c>
    </row>
    <row r="90" spans="2:15">
      <c r="B90" s="110">
        <f>BudgetShare!G188</f>
        <v>3023510</v>
      </c>
      <c r="C90" s="110" t="str">
        <f>BudgetShare!H188</f>
        <v>Sacred Heart School</v>
      </c>
      <c r="D90" s="110" t="str">
        <f>VLOOKUP(BudgetShare!I188,$C$171:$D$173,2,0)</f>
        <v>LA Maintained</v>
      </c>
      <c r="E90" s="110" t="str">
        <f>BudgetShare!K188</f>
        <v>Primary</v>
      </c>
      <c r="F90" s="111">
        <f ca="1">VLOOKUP(B90,NEWISB!B:BF,57,0)</f>
        <v>1589581.5343745027</v>
      </c>
      <c r="G90" s="111">
        <f>VLOOKUP(B90,'1516NEWISB'!C:BG,57,0)</f>
        <v>1592456.2156141778</v>
      </c>
      <c r="H90" s="112">
        <f t="shared" ca="1" si="6"/>
        <v>-2874.681239675032</v>
      </c>
      <c r="I90" s="121">
        <f t="shared" ca="1" si="5"/>
        <v>-1.8051869881812268E-3</v>
      </c>
      <c r="J90" s="112"/>
      <c r="K90" s="110">
        <f ca="1">VLOOKUP(B90,PUPILS!A:X,24,0)</f>
        <v>419</v>
      </c>
      <c r="L90" s="110">
        <f ca="1">VLOOKUP(B90,PUPILS!A:M,10,0)</f>
        <v>420</v>
      </c>
      <c r="M90" s="113">
        <f t="shared" ca="1" si="7"/>
        <v>-1</v>
      </c>
      <c r="N90" s="110"/>
      <c r="O90" s="110" t="str">
        <f ca="1">IF(VLOOKUP($B90,PUPILS!$A:$AM,39,0)="No","Estimated","Census")</f>
        <v>Census</v>
      </c>
    </row>
    <row r="91" spans="2:15">
      <c r="B91" s="110">
        <f>BudgetShare!G189</f>
        <v>3023502</v>
      </c>
      <c r="C91" s="110" t="str">
        <f>BudgetShare!H189</f>
        <v>St Agnes RC Primary School</v>
      </c>
      <c r="D91" s="110" t="str">
        <f>VLOOKUP(BudgetShare!I189,$C$171:$D$173,2,0)</f>
        <v>LA Maintained</v>
      </c>
      <c r="E91" s="110" t="str">
        <f>BudgetShare!K189</f>
        <v>Primary</v>
      </c>
      <c r="F91" s="111">
        <f ca="1">VLOOKUP(B91,NEWISB!B:BF,57,0)</f>
        <v>1340563.6491424944</v>
      </c>
      <c r="G91" s="111">
        <f>VLOOKUP(B91,'1516NEWISB'!C:BG,57,0)</f>
        <v>1336507.2559349805</v>
      </c>
      <c r="H91" s="112">
        <f t="shared" ca="1" si="6"/>
        <v>4056.3932075139601</v>
      </c>
      <c r="I91" s="121">
        <f t="shared" ca="1" si="5"/>
        <v>3.0350700974505589E-3</v>
      </c>
      <c r="J91" s="112"/>
      <c r="K91" s="110">
        <f ca="1">VLOOKUP(B91,PUPILS!A:X,24,0)</f>
        <v>310</v>
      </c>
      <c r="L91" s="110">
        <f ca="1">VLOOKUP(B91,PUPILS!A:M,10,0)</f>
        <v>312</v>
      </c>
      <c r="M91" s="113">
        <f t="shared" ca="1" si="7"/>
        <v>-2</v>
      </c>
      <c r="N91" s="110"/>
      <c r="O91" s="110" t="str">
        <f ca="1">IF(VLOOKUP($B91,PUPILS!$A:$AM,39,0)="No","Estimated","Census")</f>
        <v>Census</v>
      </c>
    </row>
    <row r="92" spans="2:15">
      <c r="B92" s="110">
        <f>BudgetShare!G190</f>
        <v>3023315</v>
      </c>
      <c r="C92" s="110" t="str">
        <f>BudgetShare!H190</f>
        <v>St Andrew's C E</v>
      </c>
      <c r="D92" s="110" t="str">
        <f>VLOOKUP(BudgetShare!I190,$C$171:$D$173,2,0)</f>
        <v>LA Maintained</v>
      </c>
      <c r="E92" s="110" t="str">
        <f>BudgetShare!K190</f>
        <v>Primary</v>
      </c>
      <c r="F92" s="111">
        <f ca="1">VLOOKUP(B92,NEWISB!B:BF,57,0)</f>
        <v>838339.99662687094</v>
      </c>
      <c r="G92" s="111">
        <f>VLOOKUP(B92,'1516NEWISB'!C:BG,57,0)</f>
        <v>841467.56123863079</v>
      </c>
      <c r="H92" s="112">
        <f t="shared" ca="1" si="6"/>
        <v>-3127.5646117598517</v>
      </c>
      <c r="I92" s="121">
        <f t="shared" ca="1" si="5"/>
        <v>-3.7167975996081318E-3</v>
      </c>
      <c r="J92" s="112"/>
      <c r="K92" s="110">
        <f ca="1">VLOOKUP(B92,PUPILS!A:X,24,0)</f>
        <v>204</v>
      </c>
      <c r="L92" s="110">
        <f ca="1">VLOOKUP(B92,PUPILS!A:M,10,0)</f>
        <v>205</v>
      </c>
      <c r="M92" s="113">
        <f t="shared" ca="1" si="7"/>
        <v>-1</v>
      </c>
      <c r="N92" s="110"/>
      <c r="O92" s="110" t="str">
        <f ca="1">IF(VLOOKUP($B92,PUPILS!$A:$AM,39,0)="No","Estimated","Census")</f>
        <v>Census</v>
      </c>
    </row>
    <row r="93" spans="2:15">
      <c r="B93" s="110">
        <f>BudgetShare!G191</f>
        <v>3023504</v>
      </c>
      <c r="C93" s="110" t="str">
        <f>BudgetShare!H191</f>
        <v>St Catherines R C Primary</v>
      </c>
      <c r="D93" s="110" t="str">
        <f>VLOOKUP(BudgetShare!I191,$C$171:$D$173,2,0)</f>
        <v>LA Maintained</v>
      </c>
      <c r="E93" s="110" t="str">
        <f>BudgetShare!K191</f>
        <v>Primary</v>
      </c>
      <c r="F93" s="111">
        <f ca="1">VLOOKUP(B93,NEWISB!B:BF,57,0)</f>
        <v>1732536.2035299186</v>
      </c>
      <c r="G93" s="111">
        <f>VLOOKUP(B93,'1516NEWISB'!C:BG,57,0)</f>
        <v>1684055.8474198172</v>
      </c>
      <c r="H93" s="112">
        <f t="shared" ca="1" si="6"/>
        <v>48480.356110101333</v>
      </c>
      <c r="I93" s="121">
        <f t="shared" ca="1" si="5"/>
        <v>2.8787855334120458E-2</v>
      </c>
      <c r="J93" s="112"/>
      <c r="K93" s="110">
        <f ca="1">VLOOKUP(B93,PUPILS!A:X,24,0)</f>
        <v>448</v>
      </c>
      <c r="L93" s="110">
        <f ca="1">VLOOKUP(B93,PUPILS!A:M,10,0)</f>
        <v>435</v>
      </c>
      <c r="M93" s="113">
        <f t="shared" ca="1" si="7"/>
        <v>13</v>
      </c>
      <c r="N93" s="110" t="s">
        <v>347</v>
      </c>
      <c r="O93" s="110" t="str">
        <f ca="1">IF(VLOOKUP($B93,PUPILS!$A:$AM,39,0)="No","Estimated","Census")</f>
        <v>Census</v>
      </c>
    </row>
    <row r="94" spans="2:15">
      <c r="B94" s="110">
        <f>BudgetShare!G192</f>
        <v>3023309</v>
      </c>
      <c r="C94" s="110" t="str">
        <f>BudgetShare!H192</f>
        <v>St Johns CE N20</v>
      </c>
      <c r="D94" s="110" t="str">
        <f>VLOOKUP(BudgetShare!I192,$C$171:$D$173,2,0)</f>
        <v>LA Maintained</v>
      </c>
      <c r="E94" s="110" t="str">
        <f>BudgetShare!K192</f>
        <v>Primary</v>
      </c>
      <c r="F94" s="111">
        <f ca="1">VLOOKUP(B94,NEWISB!B:BF,57,0)</f>
        <v>865418.63646941457</v>
      </c>
      <c r="G94" s="111">
        <f>VLOOKUP(B94,'1516NEWISB'!C:BG,57,0)</f>
        <v>886969.94051890844</v>
      </c>
      <c r="H94" s="112">
        <f t="shared" ca="1" si="6"/>
        <v>-21551.304049493861</v>
      </c>
      <c r="I94" s="121">
        <f t="shared" ca="1" si="5"/>
        <v>-2.4297671279463647E-2</v>
      </c>
      <c r="J94" s="112"/>
      <c r="K94" s="110">
        <f ca="1">VLOOKUP(B94,PUPILS!A:X,24,0)</f>
        <v>204</v>
      </c>
      <c r="L94" s="110">
        <f ca="1">VLOOKUP(B94,PUPILS!A:M,10,0)</f>
        <v>210</v>
      </c>
      <c r="M94" s="113">
        <f t="shared" ca="1" si="7"/>
        <v>-6</v>
      </c>
      <c r="N94" s="110"/>
      <c r="O94" s="110" t="str">
        <f ca="1">IF(VLOOKUP($B94,PUPILS!$A:$AM,39,0)="No","Estimated","Census")</f>
        <v>Census</v>
      </c>
    </row>
    <row r="95" spans="2:15">
      <c r="B95" s="110">
        <f>BudgetShare!G193</f>
        <v>3023307</v>
      </c>
      <c r="C95" s="110" t="str">
        <f>BudgetShare!H193</f>
        <v>St John's CE School N11</v>
      </c>
      <c r="D95" s="110" t="str">
        <f>VLOOKUP(BudgetShare!I193,$C$171:$D$173,2,0)</f>
        <v>LA Maintained</v>
      </c>
      <c r="E95" s="110" t="str">
        <f>BudgetShare!K193</f>
        <v>Primary</v>
      </c>
      <c r="F95" s="111">
        <f ca="1">VLOOKUP(B95,NEWISB!B:BF,57,0)</f>
        <v>872192.78188838856</v>
      </c>
      <c r="G95" s="111">
        <f>VLOOKUP(B95,'1516NEWISB'!C:BG,57,0)</f>
        <v>875449.68350793642</v>
      </c>
      <c r="H95" s="112">
        <f t="shared" ca="1" si="6"/>
        <v>-3256.9016195478616</v>
      </c>
      <c r="I95" s="121">
        <f t="shared" ca="1" si="5"/>
        <v>-3.7202613478565911E-3</v>
      </c>
      <c r="J95" s="112"/>
      <c r="K95" s="110">
        <f ca="1">VLOOKUP(B95,PUPILS!A:X,24,0)</f>
        <v>210</v>
      </c>
      <c r="L95" s="110">
        <f ca="1">VLOOKUP(B95,PUPILS!A:M,10,0)</f>
        <v>211</v>
      </c>
      <c r="M95" s="113">
        <f t="shared" ca="1" si="7"/>
        <v>-1</v>
      </c>
      <c r="N95" s="110"/>
      <c r="O95" s="110" t="str">
        <f ca="1">IF(VLOOKUP($B95,PUPILS!$A:$AM,39,0)="No","Estimated","Census")</f>
        <v>Census</v>
      </c>
    </row>
    <row r="96" spans="2:15">
      <c r="B96" s="110">
        <f>BudgetShare!G194</f>
        <v>3023509</v>
      </c>
      <c r="C96" s="110" t="str">
        <f>BudgetShare!H194</f>
        <v>St Joseph's Primary School</v>
      </c>
      <c r="D96" s="110" t="str">
        <f>VLOOKUP(BudgetShare!I194,$C$171:$D$173,2,0)</f>
        <v>LA Maintained</v>
      </c>
      <c r="E96" s="110" t="str">
        <f>BudgetShare!K194</f>
        <v>Primary</v>
      </c>
      <c r="F96" s="111">
        <f ca="1">VLOOKUP(B96,NEWISB!B:BF,57,0)</f>
        <v>1813801.4884153516</v>
      </c>
      <c r="G96" s="111">
        <f>VLOOKUP(B96,'1516NEWISB'!C:BG,57,0)</f>
        <v>1686812.154701069</v>
      </c>
      <c r="H96" s="112">
        <f t="shared" ca="1" si="6"/>
        <v>126989.33371428261</v>
      </c>
      <c r="I96" s="121">
        <f t="shared" ca="1" si="5"/>
        <v>7.5283625008492547E-2</v>
      </c>
      <c r="J96" s="112"/>
      <c r="K96" s="110">
        <f ca="1">VLOOKUP(B96,PUPILS!A:X,24,0)</f>
        <v>467</v>
      </c>
      <c r="L96" s="110">
        <f ca="1">VLOOKUP(B96,PUPILS!A:M,10,0)</f>
        <v>435</v>
      </c>
      <c r="M96" s="113">
        <f t="shared" ca="1" si="7"/>
        <v>32</v>
      </c>
      <c r="N96" s="110" t="s">
        <v>347</v>
      </c>
      <c r="O96" s="110" t="str">
        <f ca="1">IF(VLOOKUP($B96,PUPILS!$A:$AM,39,0)="No","Estimated","Census")</f>
        <v>Census</v>
      </c>
    </row>
    <row r="97" spans="2:15">
      <c r="B97" s="110">
        <f>BudgetShare!G195</f>
        <v>3023311</v>
      </c>
      <c r="C97" s="110" t="str">
        <f>BudgetShare!H195</f>
        <v>St Mary's C E Primary School N3</v>
      </c>
      <c r="D97" s="110" t="str">
        <f>VLOOKUP(BudgetShare!I195,$C$171:$D$173,2,0)</f>
        <v>LA Maintained</v>
      </c>
      <c r="E97" s="110" t="str">
        <f>BudgetShare!K195</f>
        <v>Primary</v>
      </c>
      <c r="F97" s="111">
        <f ca="1">VLOOKUP(B97,NEWISB!B:BF,57,0)</f>
        <v>1593173.3997410366</v>
      </c>
      <c r="G97" s="111">
        <f>VLOOKUP(B97,'1516NEWISB'!C:BG,57,0)</f>
        <v>1592546.9947307187</v>
      </c>
      <c r="H97" s="112">
        <f t="shared" ca="1" si="6"/>
        <v>626.40501031791791</v>
      </c>
      <c r="I97" s="121">
        <f t="shared" ca="1" si="5"/>
        <v>3.933353379149956E-4</v>
      </c>
      <c r="J97" s="112"/>
      <c r="K97" s="110">
        <f ca="1">VLOOKUP(B97,PUPILS!A:X,24,0)</f>
        <v>419</v>
      </c>
      <c r="L97" s="110">
        <f ca="1">VLOOKUP(B97,PUPILS!A:M,10,0)</f>
        <v>419</v>
      </c>
      <c r="M97" s="113">
        <f t="shared" ca="1" si="7"/>
        <v>0</v>
      </c>
      <c r="N97" s="110"/>
      <c r="O97" s="110" t="str">
        <f ca="1">IF(VLOOKUP($B97,PUPILS!$A:$AM,39,0)="No","Estimated","Census")</f>
        <v>Census</v>
      </c>
    </row>
    <row r="98" spans="2:15">
      <c r="B98" s="110">
        <f>BudgetShare!G196</f>
        <v>3023312</v>
      </c>
      <c r="C98" s="110" t="str">
        <f>BudgetShare!H196</f>
        <v>St Mary's School EN4</v>
      </c>
      <c r="D98" s="110" t="str">
        <f>VLOOKUP(BudgetShare!I196,$C$171:$D$173,2,0)</f>
        <v>LA Maintained</v>
      </c>
      <c r="E98" s="110" t="str">
        <f>BudgetShare!K196</f>
        <v>Primary</v>
      </c>
      <c r="F98" s="111">
        <f ca="1">VLOOKUP(B98,NEWISB!B:BF,57,0)</f>
        <v>878229.96374009119</v>
      </c>
      <c r="G98" s="111">
        <f>VLOOKUP(B98,'1516NEWISB'!C:BG,57,0)</f>
        <v>874407.47409138107</v>
      </c>
      <c r="H98" s="112">
        <f t="shared" ca="1" si="6"/>
        <v>3822.4896487101214</v>
      </c>
      <c r="I98" s="121">
        <f t="shared" ca="1" si="5"/>
        <v>4.3715198714216925E-3</v>
      </c>
      <c r="J98" s="112"/>
      <c r="K98" s="110">
        <f ca="1">VLOOKUP(B98,PUPILS!A:X,24,0)</f>
        <v>216</v>
      </c>
      <c r="L98" s="110">
        <f ca="1">VLOOKUP(B98,PUPILS!A:M,10,0)</f>
        <v>215</v>
      </c>
      <c r="M98" s="113">
        <f t="shared" ca="1" si="7"/>
        <v>1</v>
      </c>
      <c r="N98" s="110"/>
      <c r="O98" s="110" t="str">
        <f ca="1">IF(VLOOKUP($B98,PUPILS!$A:$AM,39,0)="No","Estimated","Census")</f>
        <v>Census</v>
      </c>
    </row>
    <row r="99" spans="2:15">
      <c r="B99" s="110">
        <f>BudgetShare!G197</f>
        <v>3023314</v>
      </c>
      <c r="C99" s="110" t="str">
        <f>BudgetShare!H197</f>
        <v>St Pauls CE Primary School</v>
      </c>
      <c r="D99" s="110" t="str">
        <f>VLOOKUP(BudgetShare!I197,$C$171:$D$173,2,0)</f>
        <v>LA Maintained</v>
      </c>
      <c r="E99" s="110" t="str">
        <f>BudgetShare!K197</f>
        <v>Primary</v>
      </c>
      <c r="F99" s="111">
        <f ca="1">VLOOKUP(B99,NEWISB!B:BF,57,0)</f>
        <v>857389.82711115258</v>
      </c>
      <c r="G99" s="111">
        <f>VLOOKUP(B99,'1516NEWISB'!C:BG,57,0)</f>
        <v>867680.96612373961</v>
      </c>
      <c r="H99" s="112">
        <f t="shared" ca="1" si="6"/>
        <v>-10291.139012587024</v>
      </c>
      <c r="I99" s="121">
        <f t="shared" ca="1" si="5"/>
        <v>-1.1860510273218796E-2</v>
      </c>
      <c r="J99" s="112"/>
      <c r="K99" s="110">
        <f ca="1">VLOOKUP(B99,PUPILS!A:X,24,0)</f>
        <v>208</v>
      </c>
      <c r="L99" s="110">
        <f ca="1">VLOOKUP(B99,PUPILS!A:M,10,0)</f>
        <v>211</v>
      </c>
      <c r="M99" s="113">
        <f t="shared" ca="1" si="7"/>
        <v>-3</v>
      </c>
      <c r="N99" s="110"/>
      <c r="O99" s="110" t="str">
        <f ca="1">IF(VLOOKUP($B99,PUPILS!$A:$AM,39,0)="No","Estimated","Census")</f>
        <v>Census</v>
      </c>
    </row>
    <row r="100" spans="2:15">
      <c r="B100" s="110">
        <f>BudgetShare!G198</f>
        <v>3023313</v>
      </c>
      <c r="C100" s="110" t="str">
        <f>BudgetShare!H198</f>
        <v>St Paul's School, N11</v>
      </c>
      <c r="D100" s="110" t="str">
        <f>VLOOKUP(BudgetShare!I198,$C$171:$D$173,2,0)</f>
        <v>LA Maintained</v>
      </c>
      <c r="E100" s="110" t="str">
        <f>BudgetShare!K198</f>
        <v>Primary</v>
      </c>
      <c r="F100" s="111">
        <f ca="1">VLOOKUP(B100,NEWISB!B:BF,57,0)</f>
        <v>948103.7447897672</v>
      </c>
      <c r="G100" s="111">
        <f>VLOOKUP(B100,'1516NEWISB'!C:BG,57,0)</f>
        <v>942506.99747412687</v>
      </c>
      <c r="H100" s="112">
        <f t="shared" ca="1" si="6"/>
        <v>5596.7473156403285</v>
      </c>
      <c r="I100" s="121">
        <f t="shared" ca="1" si="5"/>
        <v>5.938149351293243E-3</v>
      </c>
      <c r="J100" s="112"/>
      <c r="K100" s="110">
        <f ca="1">VLOOKUP(B100,PUPILS!A:X,24,0)</f>
        <v>205</v>
      </c>
      <c r="L100" s="110">
        <f ca="1">VLOOKUP(B100,PUPILS!A:M,10,0)</f>
        <v>204</v>
      </c>
      <c r="M100" s="113">
        <f t="shared" ca="1" si="7"/>
        <v>1</v>
      </c>
      <c r="N100" s="110"/>
      <c r="O100" s="110" t="str">
        <f ca="1">IF(VLOOKUP($B100,PUPILS!$A:$AM,39,0)="No","Estimated","Census")</f>
        <v>Census</v>
      </c>
    </row>
    <row r="101" spans="2:15">
      <c r="B101" s="110">
        <f>BudgetShare!G199</f>
        <v>3023507</v>
      </c>
      <c r="C101" s="110" t="str">
        <f>BudgetShare!H199</f>
        <v>St Theresa's R.C. Primary School</v>
      </c>
      <c r="D101" s="110" t="str">
        <f>VLOOKUP(BudgetShare!I199,$C$171:$D$173,2,0)</f>
        <v>LA Maintained</v>
      </c>
      <c r="E101" s="110" t="str">
        <f>BudgetShare!K199</f>
        <v>Primary</v>
      </c>
      <c r="F101" s="111">
        <f ca="1">VLOOKUP(B101,NEWISB!B:BF,57,0)</f>
        <v>988896.01764324144</v>
      </c>
      <c r="G101" s="111">
        <f>VLOOKUP(B101,'1516NEWISB'!C:BG,57,0)</f>
        <v>984940.13872667716</v>
      </c>
      <c r="H101" s="112">
        <f t="shared" ca="1" si="6"/>
        <v>3955.8789165642811</v>
      </c>
      <c r="I101" s="121">
        <f t="shared" ca="1" si="5"/>
        <v>4.01636481347832E-3</v>
      </c>
      <c r="J101" s="112"/>
      <c r="K101" s="110">
        <f ca="1">VLOOKUP(B101,PUPILS!A:X,24,0)</f>
        <v>241</v>
      </c>
      <c r="L101" s="110">
        <f ca="1">VLOOKUP(B101,PUPILS!A:M,10,0)</f>
        <v>240</v>
      </c>
      <c r="M101" s="113">
        <f t="shared" ca="1" si="7"/>
        <v>1</v>
      </c>
      <c r="N101" s="110"/>
      <c r="O101" s="110" t="str">
        <f ca="1">IF(VLOOKUP($B101,PUPILS!$A:$AM,39,0)="No","Estimated","Census")</f>
        <v>Census</v>
      </c>
    </row>
    <row r="102" spans="2:15">
      <c r="B102" s="110">
        <f>BudgetShare!G200</f>
        <v>3023506</v>
      </c>
      <c r="C102" s="110" t="str">
        <f>BudgetShare!H200</f>
        <v>St Vincent's Catholic Primary School</v>
      </c>
      <c r="D102" s="110" t="str">
        <f>VLOOKUP(BudgetShare!I200,$C$171:$D$173,2,0)</f>
        <v>LA Maintained</v>
      </c>
      <c r="E102" s="110" t="str">
        <f>BudgetShare!K200</f>
        <v>Primary</v>
      </c>
      <c r="F102" s="111">
        <f ca="1">VLOOKUP(B102,NEWISB!B:BF,57,0)</f>
        <v>1326873.8284449067</v>
      </c>
      <c r="G102" s="111">
        <f>VLOOKUP(B102,'1516NEWISB'!C:BG,57,0)</f>
        <v>1298945.5930766803</v>
      </c>
      <c r="H102" s="112">
        <f t="shared" ca="1" si="6"/>
        <v>27928.235368226422</v>
      </c>
      <c r="I102" s="121">
        <f t="shared" ca="1" si="5"/>
        <v>2.150069680907547E-2</v>
      </c>
      <c r="J102" s="112"/>
      <c r="K102" s="110">
        <f ca="1">VLOOKUP(B102,PUPILS!A:X,24,0)</f>
        <v>330</v>
      </c>
      <c r="L102" s="110">
        <f ca="1">VLOOKUP(B102,PUPILS!A:M,10,0)</f>
        <v>323</v>
      </c>
      <c r="M102" s="113">
        <f t="shared" ca="1" si="7"/>
        <v>7</v>
      </c>
      <c r="N102" s="110"/>
      <c r="O102" s="110" t="str">
        <f ca="1">IF(VLOOKUP($B102,PUPILS!$A:$AM,39,0)="No","Estimated","Census")</f>
        <v>Census</v>
      </c>
    </row>
    <row r="103" spans="2:15">
      <c r="B103" s="110">
        <f>BudgetShare!G201</f>
        <v>3022052</v>
      </c>
      <c r="C103" s="110" t="str">
        <f>BudgetShare!H201</f>
        <v>Summerside Primary School</v>
      </c>
      <c r="D103" s="110" t="str">
        <f>VLOOKUP(BudgetShare!I201,$C$171:$D$173,2,0)</f>
        <v>LA Maintained</v>
      </c>
      <c r="E103" s="110" t="str">
        <f>BudgetShare!K201</f>
        <v>Primary</v>
      </c>
      <c r="F103" s="111">
        <f ca="1">VLOOKUP(B103,NEWISB!B:BF,57,0)</f>
        <v>2056528.7524561416</v>
      </c>
      <c r="G103" s="111">
        <f>VLOOKUP(B103,'1516NEWISB'!C:BG,57,0)</f>
        <v>2041836.5364429739</v>
      </c>
      <c r="H103" s="112">
        <f t="shared" ca="1" si="6"/>
        <v>14692.216013167752</v>
      </c>
      <c r="I103" s="121">
        <f t="shared" ca="1" si="5"/>
        <v>7.1955887510773264E-3</v>
      </c>
      <c r="J103" s="112"/>
      <c r="K103" s="110">
        <f ca="1">VLOOKUP(B103,PUPILS!A:X,24,0)</f>
        <v>460</v>
      </c>
      <c r="L103" s="110">
        <f ca="1">VLOOKUP(B103,PUPILS!A:M,10,0)</f>
        <v>458</v>
      </c>
      <c r="M103" s="113">
        <f t="shared" ca="1" si="7"/>
        <v>2</v>
      </c>
      <c r="N103" s="110"/>
      <c r="O103" s="110" t="str">
        <f ca="1">IF(VLOOKUP($B103,PUPILS!$A:$AM,39,0)="No","Estimated","Census")</f>
        <v>Census</v>
      </c>
    </row>
    <row r="104" spans="2:15">
      <c r="B104" s="110">
        <f>BudgetShare!G202</f>
        <v>3022070</v>
      </c>
      <c r="C104" s="110" t="str">
        <f>BudgetShare!H202</f>
        <v>Sunnyfields Primary School</v>
      </c>
      <c r="D104" s="110" t="str">
        <f>VLOOKUP(BudgetShare!I202,$C$171:$D$173,2,0)</f>
        <v>LA Maintained</v>
      </c>
      <c r="E104" s="110" t="str">
        <f>BudgetShare!K202</f>
        <v>Primary</v>
      </c>
      <c r="F104" s="111">
        <f ca="1">VLOOKUP(B104,NEWISB!B:BF,57,0)</f>
        <v>1017672.9683720388</v>
      </c>
      <c r="G104" s="111">
        <f>VLOOKUP(B104,'1516NEWISB'!C:BG,57,0)</f>
        <v>1027854.5347560976</v>
      </c>
      <c r="H104" s="112">
        <f t="shared" ca="1" si="6"/>
        <v>-10181.566384058795</v>
      </c>
      <c r="I104" s="121">
        <f t="shared" ca="1" si="5"/>
        <v>-9.9056491359205863E-3</v>
      </c>
      <c r="J104" s="112"/>
      <c r="K104" s="110">
        <f ca="1">VLOOKUP(B104,PUPILS!A:X,24,0)</f>
        <v>206</v>
      </c>
      <c r="L104" s="110">
        <f ca="1">VLOOKUP(B104,PUPILS!A:M,10,0)</f>
        <v>209</v>
      </c>
      <c r="M104" s="113">
        <f t="shared" ca="1" si="7"/>
        <v>-3</v>
      </c>
      <c r="N104" s="110"/>
      <c r="O104" s="110" t="str">
        <f ca="1">IF(VLOOKUP($B104,PUPILS!$A:$AM,39,0)="No","Estimated","Census")</f>
        <v>Census</v>
      </c>
    </row>
    <row r="105" spans="2:15">
      <c r="B105" s="110">
        <f>BudgetShare!G203</f>
        <v>3023316</v>
      </c>
      <c r="C105" s="110" t="str">
        <f>BudgetShare!H203</f>
        <v>Trent  C of E Primary School</v>
      </c>
      <c r="D105" s="110" t="str">
        <f>VLOOKUP(BudgetShare!I203,$C$171:$D$173,2,0)</f>
        <v>LA Maintained</v>
      </c>
      <c r="E105" s="110" t="str">
        <f>BudgetShare!K203</f>
        <v>Primary</v>
      </c>
      <c r="F105" s="111">
        <f ca="1">VLOOKUP(B105,NEWISB!B:BF,57,0)</f>
        <v>842492.46459975385</v>
      </c>
      <c r="G105" s="111">
        <f>VLOOKUP(B105,'1516NEWISB'!C:BG,57,0)</f>
        <v>842180.00959835981</v>
      </c>
      <c r="H105" s="112">
        <f t="shared" ca="1" si="6"/>
        <v>312.45500139403157</v>
      </c>
      <c r="I105" s="121">
        <f t="shared" ca="1" si="5"/>
        <v>3.710073830214078E-4</v>
      </c>
      <c r="J105" s="112"/>
      <c r="K105" s="110">
        <f ca="1">VLOOKUP(B105,PUPILS!A:X,24,0)</f>
        <v>209</v>
      </c>
      <c r="L105" s="110">
        <f ca="1">VLOOKUP(B105,PUPILS!A:M,10,0)</f>
        <v>210</v>
      </c>
      <c r="M105" s="113">
        <f t="shared" ca="1" si="7"/>
        <v>-1</v>
      </c>
      <c r="N105" s="110"/>
      <c r="O105" s="110" t="str">
        <f ca="1">IF(VLOOKUP($B105,PUPILS!$A:$AM,39,0)="No","Estimated","Census")</f>
        <v>Census</v>
      </c>
    </row>
    <row r="106" spans="2:15">
      <c r="B106" s="110">
        <f>BudgetShare!G204</f>
        <v>3022055</v>
      </c>
      <c r="C106" s="110" t="str">
        <f>BudgetShare!H204</f>
        <v>Tudor School</v>
      </c>
      <c r="D106" s="110" t="str">
        <f>VLOOKUP(BudgetShare!I204,$C$171:$D$173,2,0)</f>
        <v>LA Maintained</v>
      </c>
      <c r="E106" s="110" t="str">
        <f>BudgetShare!K204</f>
        <v>Primary</v>
      </c>
      <c r="F106" s="111">
        <f ca="1">VLOOKUP(B106,NEWISB!B:BF,57,0)</f>
        <v>1102377.3941280742</v>
      </c>
      <c r="G106" s="111">
        <f>VLOOKUP(B106,'1516NEWISB'!C:BG,57,0)</f>
        <v>1095973.5150337294</v>
      </c>
      <c r="H106" s="112">
        <f t="shared" ca="1" si="6"/>
        <v>6403.8790943447966</v>
      </c>
      <c r="I106" s="121">
        <f t="shared" ca="1" si="5"/>
        <v>5.8430965771537943E-3</v>
      </c>
      <c r="J106" s="112"/>
      <c r="K106" s="110">
        <f ca="1">VLOOKUP(B106,PUPILS!A:X,24,0)</f>
        <v>213</v>
      </c>
      <c r="L106" s="110">
        <f ca="1">VLOOKUP(B106,PUPILS!A:M,10,0)</f>
        <v>212</v>
      </c>
      <c r="M106" s="113">
        <f t="shared" ca="1" si="7"/>
        <v>1</v>
      </c>
      <c r="N106" s="110"/>
      <c r="O106" s="110" t="str">
        <f ca="1">IF(VLOOKUP($B106,PUPILS!$A:$AM,39,0)="No","Estimated","Census")</f>
        <v>Census</v>
      </c>
    </row>
    <row r="107" spans="2:15">
      <c r="B107" s="110">
        <f>BudgetShare!G205</f>
        <v>3022057</v>
      </c>
      <c r="C107" s="110" t="str">
        <f>BudgetShare!H205</f>
        <v>Underhill School</v>
      </c>
      <c r="D107" s="110" t="str">
        <f>VLOOKUP(BudgetShare!I205,$C$171:$D$173,2,0)</f>
        <v>LA Maintained</v>
      </c>
      <c r="E107" s="110" t="str">
        <f>BudgetShare!K205</f>
        <v>Primary</v>
      </c>
      <c r="F107" s="111">
        <f ca="1">VLOOKUP(B107,NEWISB!B:BF,57,0)</f>
        <v>2302562.0805485528</v>
      </c>
      <c r="G107" s="111">
        <f>VLOOKUP(B107,'1516NEWISB'!C:BG,57,0)</f>
        <v>2243092.6526540481</v>
      </c>
      <c r="H107" s="112">
        <f t="shared" ca="1" si="6"/>
        <v>59469.427894504741</v>
      </c>
      <c r="I107" s="121">
        <f t="shared" ca="1" si="5"/>
        <v>2.6512247643511275E-2</v>
      </c>
      <c r="J107" s="112"/>
      <c r="K107" s="110">
        <f ca="1">VLOOKUP(B107,PUPILS!A:X,24,0)</f>
        <v>498</v>
      </c>
      <c r="L107" s="110">
        <f ca="1">VLOOKUP(B107,PUPILS!A:M,10,0)</f>
        <v>468</v>
      </c>
      <c r="M107" s="113">
        <f t="shared" ca="1" si="7"/>
        <v>30</v>
      </c>
      <c r="N107" s="110"/>
      <c r="O107" s="110" t="str">
        <f ca="1">IF(VLOOKUP($B107,PUPILS!$A:$AM,39,0)="No","Estimated","Census")</f>
        <v>Census</v>
      </c>
    </row>
    <row r="108" spans="2:15">
      <c r="B108" s="110">
        <f>BudgetShare!G206</f>
        <v>3022049</v>
      </c>
      <c r="C108" s="110" t="str">
        <f>BudgetShare!H206</f>
        <v>Watling Park Free School</v>
      </c>
      <c r="D108" s="110" t="str">
        <f>VLOOKUP(BudgetShare!I206,$C$171:$D$173,2,0)</f>
        <v>Academy</v>
      </c>
      <c r="E108" s="110" t="str">
        <f>BudgetShare!K206</f>
        <v>Primary</v>
      </c>
      <c r="F108" s="111">
        <f ca="1">VLOOKUP(B108,NEWISB!B:BF,57,0)</f>
        <v>545250.00066812476</v>
      </c>
      <c r="G108" s="111"/>
      <c r="H108" s="112">
        <f t="shared" ca="1" si="6"/>
        <v>545250.00066812476</v>
      </c>
      <c r="I108" s="121"/>
      <c r="J108" s="112"/>
      <c r="K108" s="110">
        <f ca="1">VLOOKUP(B108,PUPILS!A:X,24,0)</f>
        <v>60</v>
      </c>
      <c r="L108" s="110">
        <f ca="1">VLOOKUP(B108,PUPILS!A:M,10,0)</f>
        <v>0</v>
      </c>
      <c r="M108" s="113">
        <f t="shared" ca="1" si="7"/>
        <v>60</v>
      </c>
      <c r="N108" s="110" t="s">
        <v>347</v>
      </c>
      <c r="O108" s="110" t="str">
        <f ca="1">IF(VLOOKUP($B108,PUPILS!$A:$AM,39,0)="No","Estimated","Census")</f>
        <v>Estimated</v>
      </c>
    </row>
    <row r="109" spans="2:15">
      <c r="B109" s="110">
        <f>BudgetShare!G207</f>
        <v>3022076</v>
      </c>
      <c r="C109" s="110" t="str">
        <f>BudgetShare!H207</f>
        <v>Wessex  Gardens Primary School</v>
      </c>
      <c r="D109" s="110" t="str">
        <f>VLOOKUP(BudgetShare!I207,$C$171:$D$173,2,0)</f>
        <v>LA Maintained</v>
      </c>
      <c r="E109" s="110" t="str">
        <f>BudgetShare!K207</f>
        <v>Primary</v>
      </c>
      <c r="F109" s="111">
        <f ca="1">VLOOKUP(B109,NEWISB!B:BF,57,0)</f>
        <v>2052036.1401588887</v>
      </c>
      <c r="G109" s="111">
        <f>VLOOKUP(B109,'1516NEWISB'!C:BG,57,0)</f>
        <v>2029704.7249286014</v>
      </c>
      <c r="H109" s="112">
        <f t="shared" ca="1" si="6"/>
        <v>22331.415230287239</v>
      </c>
      <c r="I109" s="121">
        <f t="shared" ca="1" si="5"/>
        <v>1.1002297504664275E-2</v>
      </c>
      <c r="J109" s="112"/>
      <c r="K109" s="110">
        <f ca="1">VLOOKUP(B109,PUPILS!A:X,24,0)</f>
        <v>437</v>
      </c>
      <c r="L109" s="110">
        <f ca="1">VLOOKUP(B109,PUPILS!A:M,10,0)</f>
        <v>433</v>
      </c>
      <c r="M109" s="113">
        <f t="shared" ca="1" si="7"/>
        <v>4</v>
      </c>
      <c r="N109" s="110"/>
      <c r="O109" s="110" t="str">
        <f ca="1">IF(VLOOKUP($B109,PUPILS!$A:$AM,39,0)="No","Estimated","Census")</f>
        <v>Census</v>
      </c>
    </row>
    <row r="110" spans="2:15">
      <c r="B110" s="110">
        <f>BudgetShare!G208</f>
        <v>3022060</v>
      </c>
      <c r="C110" s="110" t="str">
        <f>BudgetShare!H208</f>
        <v>Whitings Hill Primary School</v>
      </c>
      <c r="D110" s="110" t="str">
        <f>VLOOKUP(BudgetShare!I208,$C$171:$D$173,2,0)</f>
        <v>LA Maintained</v>
      </c>
      <c r="E110" s="110" t="str">
        <f>BudgetShare!K208</f>
        <v>Primary</v>
      </c>
      <c r="F110" s="111">
        <f ca="1">VLOOKUP(B110,NEWISB!B:BF,57,0)</f>
        <v>2146204.253329515</v>
      </c>
      <c r="G110" s="111">
        <f>VLOOKUP(B110,'1516NEWISB'!C:BG,57,0)</f>
        <v>2192576.3296993929</v>
      </c>
      <c r="H110" s="112">
        <f t="shared" ca="1" si="6"/>
        <v>-46372.076369877905</v>
      </c>
      <c r="I110" s="121">
        <f t="shared" ca="1" si="5"/>
        <v>-2.1149583593395638E-2</v>
      </c>
      <c r="J110" s="112"/>
      <c r="K110" s="110">
        <f ca="1">VLOOKUP(B110,PUPILS!A:X,24,0)</f>
        <v>410</v>
      </c>
      <c r="L110" s="110">
        <f ca="1">VLOOKUP(B110,PUPILS!A:M,10,0)</f>
        <v>417</v>
      </c>
      <c r="M110" s="113">
        <f t="shared" ca="1" si="7"/>
        <v>-7</v>
      </c>
      <c r="N110" s="110"/>
      <c r="O110" s="110" t="str">
        <f ca="1">IF(VLOOKUP($B110,PUPILS!$A:$AM,39,0)="No","Estimated","Census")</f>
        <v>Census</v>
      </c>
    </row>
    <row r="111" spans="2:15">
      <c r="B111" s="110">
        <f>BudgetShare!G209</f>
        <v>3023518</v>
      </c>
      <c r="C111" s="110" t="str">
        <f>BudgetShare!H209</f>
        <v>Woodcroft Primary School</v>
      </c>
      <c r="D111" s="110" t="str">
        <f>VLOOKUP(BudgetShare!I209,$C$171:$D$173,2,0)</f>
        <v>LA Maintained</v>
      </c>
      <c r="E111" s="110" t="str">
        <f>BudgetShare!K209</f>
        <v>Primary</v>
      </c>
      <c r="F111" s="111">
        <f ca="1">VLOOKUP(B111,NEWISB!B:BF,57,0)</f>
        <v>2231827.8132067272</v>
      </c>
      <c r="G111" s="111">
        <f>VLOOKUP(B111,'1516NEWISB'!C:BG,57,0)</f>
        <v>2162470.3893782906</v>
      </c>
      <c r="H111" s="112">
        <f t="shared" ca="1" si="6"/>
        <v>69357.423828436527</v>
      </c>
      <c r="I111" s="121">
        <f t="shared" ca="1" si="5"/>
        <v>3.2073236317643528E-2</v>
      </c>
      <c r="J111" s="112"/>
      <c r="K111" s="110">
        <f ca="1">VLOOKUP(B111,PUPILS!A:X,24,0)</f>
        <v>441</v>
      </c>
      <c r="L111" s="110">
        <f ca="1">VLOOKUP(B111,PUPILS!A:M,10,0)</f>
        <v>433</v>
      </c>
      <c r="M111" s="113">
        <f t="shared" ca="1" si="7"/>
        <v>8</v>
      </c>
      <c r="N111" s="110"/>
      <c r="O111" s="110" t="str">
        <f ca="1">IF(VLOOKUP($B111,PUPILS!$A:$AM,39,0)="No","Estimated","Census")</f>
        <v>Census</v>
      </c>
    </row>
    <row r="112" spans="2:15">
      <c r="B112" s="110">
        <f>BudgetShare!G210</f>
        <v>3022054</v>
      </c>
      <c r="C112" s="110" t="str">
        <f>BudgetShare!H210</f>
        <v>Woodridge  Primary School</v>
      </c>
      <c r="D112" s="110" t="str">
        <f>VLOOKUP(BudgetShare!I210,$C$171:$D$173,2,0)</f>
        <v>LA Maintained</v>
      </c>
      <c r="E112" s="110" t="str">
        <f>BudgetShare!K210</f>
        <v>Primary</v>
      </c>
      <c r="F112" s="111">
        <f ca="1">VLOOKUP(B112,NEWISB!B:BF,57,0)</f>
        <v>992992.56376933807</v>
      </c>
      <c r="G112" s="111">
        <f>VLOOKUP(B112,'1516NEWISB'!C:BG,57,0)</f>
        <v>988455.38660564309</v>
      </c>
      <c r="H112" s="112">
        <f t="shared" ca="1" si="6"/>
        <v>4537.1771636949852</v>
      </c>
      <c r="I112" s="121">
        <f t="shared" ca="1" si="5"/>
        <v>4.5901688889325156E-3</v>
      </c>
      <c r="J112" s="112"/>
      <c r="K112" s="110">
        <f ca="1">VLOOKUP(B112,PUPILS!A:X,24,0)</f>
        <v>239</v>
      </c>
      <c r="L112" s="110">
        <f ca="1">VLOOKUP(B112,PUPILS!A:M,10,0)</f>
        <v>240</v>
      </c>
      <c r="M112" s="113">
        <f t="shared" ca="1" si="7"/>
        <v>-1</v>
      </c>
      <c r="N112" s="110"/>
      <c r="O112" s="110" t="str">
        <f ca="1">IF(VLOOKUP($B112,PUPILS!$A:$AM,39,0)="No","Estimated","Census")</f>
        <v>Census</v>
      </c>
    </row>
    <row r="113" spans="2:15">
      <c r="B113" s="110">
        <v>3029998</v>
      </c>
      <c r="C113" s="110" t="s">
        <v>354</v>
      </c>
      <c r="D113" s="110" t="s">
        <v>8</v>
      </c>
      <c r="E113" s="110" t="str">
        <f>BudgetShare!K211</f>
        <v>Secondary</v>
      </c>
      <c r="F113" s="111">
        <v>0</v>
      </c>
      <c r="G113" s="111">
        <f>VLOOKUP(B113,'1516NEWISB'!C:BG,57,0)</f>
        <v>181226.67947042751</v>
      </c>
      <c r="H113" s="112">
        <f t="shared" ref="H113" si="8">F113-G113</f>
        <v>-181226.67947042751</v>
      </c>
      <c r="I113" s="121"/>
      <c r="J113" s="112"/>
      <c r="K113" s="110">
        <f ca="1">VLOOKUP(B113,PUPILS!A:X,24,0)</f>
        <v>0</v>
      </c>
      <c r="L113" s="110">
        <f ca="1">VLOOKUP(B113,PUPILS!A:M,10,0)</f>
        <v>0</v>
      </c>
      <c r="M113" s="113">
        <f t="shared" ref="M113" ca="1" si="9">K113-L113</f>
        <v>0</v>
      </c>
      <c r="N113" s="110" t="s">
        <v>356</v>
      </c>
      <c r="O113" s="110" t="str">
        <f ca="1">IF(VLOOKUP($B113,PUPILS!$A:$AM,39,0)="No","Estimated","Census")</f>
        <v>Census</v>
      </c>
    </row>
    <row r="114" spans="2:15" ht="18.75" customHeight="1">
      <c r="B114" s="115" t="s">
        <v>361</v>
      </c>
      <c r="C114" s="110"/>
      <c r="D114" s="110"/>
      <c r="E114" s="110"/>
      <c r="F114" s="111"/>
      <c r="G114" s="110"/>
      <c r="H114" s="112"/>
      <c r="I114" s="112"/>
      <c r="J114" s="112"/>
      <c r="K114" s="110"/>
      <c r="L114" s="110"/>
      <c r="M114" s="113"/>
      <c r="N114" s="110"/>
      <c r="O114" s="110"/>
    </row>
    <row r="115" spans="2:15">
      <c r="B115" s="110">
        <f>BudgetShare!G211</f>
        <v>3024001</v>
      </c>
      <c r="C115" s="110" t="str">
        <f>BudgetShare!H211</f>
        <v>Archer Academy</v>
      </c>
      <c r="D115" s="110" t="str">
        <f>VLOOKUP(BudgetShare!I211,$C$171:$D$173,2,0)</f>
        <v>Academy</v>
      </c>
      <c r="E115" s="110" t="str">
        <f>BudgetShare!K211</f>
        <v>Secondary</v>
      </c>
      <c r="F115" s="111">
        <f ca="1">VLOOKUP(B115,NEWISB!B:BF,57,0)</f>
        <v>3044567.3158516232</v>
      </c>
      <c r="G115" s="111">
        <f>VLOOKUP(B115,'1516NEWISB'!C:BG,57,0)</f>
        <v>2215762.2378396518</v>
      </c>
      <c r="H115" s="112">
        <f t="shared" ca="1" si="6"/>
        <v>828805.07801197143</v>
      </c>
      <c r="I115" s="121">
        <f t="shared" ca="1" si="5"/>
        <v>0.37404964479404113</v>
      </c>
      <c r="J115" s="112"/>
      <c r="K115" s="110">
        <f ca="1">VLOOKUP(B115,PUPILS!A:X,24,0)</f>
        <v>451</v>
      </c>
      <c r="L115" s="110">
        <f ca="1">VLOOKUP(B115,PUPILS!A:M,10,0)</f>
        <v>299</v>
      </c>
      <c r="M115" s="113">
        <f t="shared" ca="1" si="7"/>
        <v>152</v>
      </c>
      <c r="N115" s="110" t="s">
        <v>347</v>
      </c>
      <c r="O115" s="110" t="str">
        <f ca="1">IF(VLOOKUP($B115,PUPILS!$A:$AM,39,0)="No","Estimated","Census")</f>
        <v>Census</v>
      </c>
    </row>
    <row r="116" spans="2:15">
      <c r="B116" s="110">
        <f>BudgetShare!G212</f>
        <v>3025406</v>
      </c>
      <c r="C116" s="110" t="str">
        <f>BudgetShare!H212</f>
        <v>Ashmole Academy</v>
      </c>
      <c r="D116" s="110" t="str">
        <f>VLOOKUP(BudgetShare!I212,$C$171:$D$173,2,0)</f>
        <v>Academy</v>
      </c>
      <c r="E116" s="110" t="str">
        <f>BudgetShare!K212</f>
        <v>Secondary</v>
      </c>
      <c r="F116" s="111">
        <f ca="1">VLOOKUP(B116,NEWISB!B:BF,57,0)</f>
        <v>5939081.252742948</v>
      </c>
      <c r="G116" s="111">
        <f>VLOOKUP(B116,'1516NEWISB'!C:BG,57,0)</f>
        <v>5901781.7240902819</v>
      </c>
      <c r="H116" s="112">
        <f t="shared" ca="1" si="6"/>
        <v>37299.528652666137</v>
      </c>
      <c r="I116" s="121">
        <f t="shared" ca="1" si="5"/>
        <v>6.3200454365186804E-3</v>
      </c>
      <c r="J116" s="112"/>
      <c r="K116" s="110">
        <f ca="1">VLOOKUP(B116,PUPILS!A:X,24,0)</f>
        <v>1144</v>
      </c>
      <c r="L116" s="110">
        <f ca="1">VLOOKUP(B116,PUPILS!A:M,10,0)</f>
        <v>1137</v>
      </c>
      <c r="M116" s="113">
        <f t="shared" ca="1" si="7"/>
        <v>7</v>
      </c>
      <c r="N116" s="110"/>
      <c r="O116" s="110" t="str">
        <f ca="1">IF(VLOOKUP($B116,PUPILS!$A:$AM,39,0)="No","Estimated","Census")</f>
        <v>Census</v>
      </c>
    </row>
    <row r="117" spans="2:15">
      <c r="B117" s="110">
        <f>BudgetShare!G213</f>
        <v>3025408</v>
      </c>
      <c r="C117" s="110" t="str">
        <f>BudgetShare!H213</f>
        <v>Bishop Douglass School</v>
      </c>
      <c r="D117" s="110" t="str">
        <f>VLOOKUP(BudgetShare!I213,$C$171:$D$173,2,0)</f>
        <v>LA Maintained</v>
      </c>
      <c r="E117" s="110" t="str">
        <f>BudgetShare!K213</f>
        <v>Secondary</v>
      </c>
      <c r="F117" s="111">
        <f ca="1">VLOOKUP(B117,NEWISB!B:BF,57,0)</f>
        <v>3202007.9760591253</v>
      </c>
      <c r="G117" s="111">
        <f>VLOOKUP(B117,'1516NEWISB'!C:BG,57,0)</f>
        <v>3516999.2376128254</v>
      </c>
      <c r="H117" s="112">
        <f t="shared" ca="1" si="6"/>
        <v>-314991.26155370008</v>
      </c>
      <c r="I117" s="121">
        <f t="shared" ca="1" si="5"/>
        <v>-8.9562504928918166E-2</v>
      </c>
      <c r="J117" s="112"/>
      <c r="K117" s="110">
        <f ca="1">VLOOKUP(B117,PUPILS!A:X,24,0)</f>
        <v>490</v>
      </c>
      <c r="L117" s="110">
        <f ca="1">VLOOKUP(B117,PUPILS!A:M,10,0)</f>
        <v>532</v>
      </c>
      <c r="M117" s="113">
        <f t="shared" ca="1" si="7"/>
        <v>-42</v>
      </c>
      <c r="N117" s="110"/>
      <c r="O117" s="110" t="str">
        <f ca="1">IF(VLOOKUP($B117,PUPILS!$A:$AM,39,0)="No","Estimated","Census")</f>
        <v>Census</v>
      </c>
    </row>
    <row r="118" spans="2:15">
      <c r="B118" s="110">
        <f>BudgetShare!G214</f>
        <v>3024211</v>
      </c>
      <c r="C118" s="110" t="str">
        <f>BudgetShare!H214</f>
        <v>Christ's College Finchley</v>
      </c>
      <c r="D118" s="110" t="str">
        <f>VLOOKUP(BudgetShare!I214,$C$171:$D$173,2,0)</f>
        <v>Academy</v>
      </c>
      <c r="E118" s="110" t="str">
        <f>BudgetShare!K214</f>
        <v>Secondary</v>
      </c>
      <c r="F118" s="111">
        <f ca="1">VLOOKUP(B118,NEWISB!B:BF,57,0)</f>
        <v>3715578.6605989775</v>
      </c>
      <c r="G118" s="111">
        <f>VLOOKUP(B118,'1516NEWISB'!C:BG,57,0)</f>
        <v>3877782.1410443876</v>
      </c>
      <c r="H118" s="112">
        <f t="shared" ca="1" si="6"/>
        <v>-162203.48044541012</v>
      </c>
      <c r="I118" s="121">
        <f t="shared" ca="1" si="5"/>
        <v>-4.1828930699475679E-2</v>
      </c>
      <c r="J118" s="112"/>
      <c r="K118" s="110">
        <f ca="1">VLOOKUP(B118,PUPILS!A:X,24,0)</f>
        <v>645</v>
      </c>
      <c r="L118" s="110">
        <f ca="1">VLOOKUP(B118,PUPILS!A:M,10,0)</f>
        <v>684</v>
      </c>
      <c r="M118" s="113">
        <f t="shared" ca="1" si="7"/>
        <v>-39</v>
      </c>
      <c r="N118" s="110"/>
      <c r="O118" s="110" t="str">
        <f ca="1">IF(VLOOKUP($B118,PUPILS!$A:$AM,39,0)="No","Estimated","Census")</f>
        <v>Estimated</v>
      </c>
    </row>
    <row r="119" spans="2:15">
      <c r="B119" s="110">
        <f>BudgetShare!G215</f>
        <v>3024215</v>
      </c>
      <c r="C119" s="110" t="str">
        <f>BudgetShare!H215</f>
        <v>Compton School</v>
      </c>
      <c r="D119" s="110" t="str">
        <f>VLOOKUP(BudgetShare!I215,$C$171:$D$173,2,0)</f>
        <v>Academy</v>
      </c>
      <c r="E119" s="110" t="str">
        <f>BudgetShare!K215</f>
        <v>Secondary</v>
      </c>
      <c r="F119" s="111">
        <f ca="1">VLOOKUP(B119,NEWISB!B:BF,57,0)</f>
        <v>5740026.3007560121</v>
      </c>
      <c r="G119" s="111">
        <f>VLOOKUP(B119,'1516NEWISB'!C:BG,57,0)</f>
        <v>5530518.1122913985</v>
      </c>
      <c r="H119" s="112">
        <f t="shared" ca="1" si="6"/>
        <v>209508.18846461363</v>
      </c>
      <c r="I119" s="121">
        <f t="shared" ca="1" si="5"/>
        <v>3.7882199137724261E-2</v>
      </c>
      <c r="J119" s="112"/>
      <c r="K119" s="110">
        <f ca="1">VLOOKUP(B119,PUPILS!A:X,24,0)</f>
        <v>1016</v>
      </c>
      <c r="L119" s="110">
        <f ca="1">VLOOKUP(B119,PUPILS!A:M,10,0)</f>
        <v>983</v>
      </c>
      <c r="M119" s="113">
        <f t="shared" ca="1" si="7"/>
        <v>33</v>
      </c>
      <c r="N119" s="110" t="s">
        <v>347</v>
      </c>
      <c r="O119" s="110" t="str">
        <f ca="1">IF(VLOOKUP($B119,PUPILS!$A:$AM,39,0)="No","Estimated","Census")</f>
        <v>Census</v>
      </c>
    </row>
    <row r="120" spans="2:15">
      <c r="B120" s="110">
        <f>BudgetShare!G216</f>
        <v>3024210</v>
      </c>
      <c r="C120" s="110" t="str">
        <f>BudgetShare!H216</f>
        <v>Copthall School</v>
      </c>
      <c r="D120" s="110" t="str">
        <f>VLOOKUP(BudgetShare!I216,$C$171:$D$173,2,0)</f>
        <v>Academy</v>
      </c>
      <c r="E120" s="110" t="str">
        <f>BudgetShare!K216</f>
        <v>Secondary</v>
      </c>
      <c r="F120" s="111">
        <f ca="1">VLOOKUP(B120,NEWISB!B:BF,57,0)</f>
        <v>5103314.861219597</v>
      </c>
      <c r="G120" s="111">
        <f>VLOOKUP(B120,'1516NEWISB'!C:BG,57,0)</f>
        <v>5023896.1701627439</v>
      </c>
      <c r="H120" s="112">
        <f t="shared" ca="1" si="6"/>
        <v>79418.69105685316</v>
      </c>
      <c r="I120" s="121">
        <f t="shared" ca="1" si="5"/>
        <v>1.5808187185182308E-2</v>
      </c>
      <c r="J120" s="112"/>
      <c r="K120" s="110">
        <f ca="1">VLOOKUP(B120,PUPILS!A:X,24,0)</f>
        <v>885</v>
      </c>
      <c r="L120" s="110">
        <f ca="1">VLOOKUP(B120,PUPILS!A:M,10,0)</f>
        <v>878</v>
      </c>
      <c r="M120" s="113">
        <f t="shared" ca="1" si="7"/>
        <v>7</v>
      </c>
      <c r="N120" s="110"/>
      <c r="O120" s="110" t="str">
        <f ca="1">IF(VLOOKUP($B120,PUPILS!$A:$AM,39,0)="No","Estimated","Census")</f>
        <v>Estimated</v>
      </c>
    </row>
    <row r="121" spans="2:15">
      <c r="B121" s="110">
        <f>BudgetShare!G217</f>
        <v>3024212</v>
      </c>
      <c r="C121" s="110" t="str">
        <f>BudgetShare!H217</f>
        <v>East Barnet School</v>
      </c>
      <c r="D121" s="110" t="str">
        <f>VLOOKUP(BudgetShare!I217,$C$171:$D$173,2,0)</f>
        <v>Academy</v>
      </c>
      <c r="E121" s="110" t="str">
        <f>BudgetShare!K217</f>
        <v>Secondary</v>
      </c>
      <c r="F121" s="111">
        <f ca="1">VLOOKUP(B121,NEWISB!B:BF,57,0)</f>
        <v>5646904.4997270536</v>
      </c>
      <c r="G121" s="111">
        <f>VLOOKUP(B121,'1516NEWISB'!C:BG,57,0)</f>
        <v>5612550.1898421599</v>
      </c>
      <c r="H121" s="112">
        <f t="shared" ca="1" si="6"/>
        <v>34354.309884893708</v>
      </c>
      <c r="I121" s="121">
        <f t="shared" ca="1" si="5"/>
        <v>6.1209804318667202E-3</v>
      </c>
      <c r="J121" s="112"/>
      <c r="K121" s="110">
        <f ca="1">VLOOKUP(B121,PUPILS!A:X,24,0)</f>
        <v>1052</v>
      </c>
      <c r="L121" s="110">
        <f ca="1">VLOOKUP(B121,PUPILS!A:M,10,0)</f>
        <v>1049</v>
      </c>
      <c r="M121" s="113">
        <f t="shared" ca="1" si="7"/>
        <v>3</v>
      </c>
      <c r="N121" s="110"/>
      <c r="O121" s="110" t="str">
        <f ca="1">IF(VLOOKUP($B121,PUPILS!$A:$AM,39,0)="No","Estimated","Census")</f>
        <v>Estimated</v>
      </c>
    </row>
    <row r="122" spans="2:15">
      <c r="B122" s="110">
        <f>BudgetShare!G218</f>
        <v>3025405</v>
      </c>
      <c r="C122" s="110" t="str">
        <f>BudgetShare!H218</f>
        <v>Finchley Catholic High School</v>
      </c>
      <c r="D122" s="110" t="str">
        <f>VLOOKUP(BudgetShare!I218,$C$171:$D$173,2,0)</f>
        <v>LA Maintained</v>
      </c>
      <c r="E122" s="110" t="str">
        <f>BudgetShare!K218</f>
        <v>Secondary</v>
      </c>
      <c r="F122" s="111">
        <f ca="1">VLOOKUP(B122,NEWISB!B:BF,57,0)</f>
        <v>4499508.873978978</v>
      </c>
      <c r="G122" s="111">
        <f>VLOOKUP(B122,'1516NEWISB'!C:BG,57,0)</f>
        <v>4459173.8240223816</v>
      </c>
      <c r="H122" s="112">
        <f t="shared" ca="1" si="6"/>
        <v>40335.049956596456</v>
      </c>
      <c r="I122" s="121">
        <f t="shared" ca="1" si="5"/>
        <v>9.0454087569549757E-3</v>
      </c>
      <c r="J122" s="112"/>
      <c r="K122" s="110">
        <f ca="1">VLOOKUP(B122,PUPILS!A:X,24,0)</f>
        <v>859</v>
      </c>
      <c r="L122" s="110">
        <f ca="1">VLOOKUP(B122,PUPILS!A:M,10,0)</f>
        <v>852</v>
      </c>
      <c r="M122" s="113">
        <f t="shared" ca="1" si="7"/>
        <v>7</v>
      </c>
      <c r="N122" s="110"/>
      <c r="O122" s="110" t="str">
        <f ca="1">IF(VLOOKUP($B122,PUPILS!$A:$AM,39,0)="No","Estimated","Census")</f>
        <v>Census</v>
      </c>
    </row>
    <row r="123" spans="2:15">
      <c r="B123" s="110">
        <f>BudgetShare!G219</f>
        <v>3024003</v>
      </c>
      <c r="C123" s="110" t="str">
        <f>BudgetShare!H219</f>
        <v>Friern Barnet School</v>
      </c>
      <c r="D123" s="110" t="str">
        <f>VLOOKUP(BudgetShare!I219,$C$171:$D$173,2,0)</f>
        <v>LA Maintained</v>
      </c>
      <c r="E123" s="110" t="str">
        <f>BudgetShare!K219</f>
        <v>Secondary</v>
      </c>
      <c r="F123" s="111">
        <f ca="1">VLOOKUP(B123,NEWISB!B:BF,57,0)</f>
        <v>4757659.7498310385</v>
      </c>
      <c r="G123" s="111">
        <f>VLOOKUP(B123,'1516NEWISB'!C:BG,57,0)</f>
        <v>4788799.2752955444</v>
      </c>
      <c r="H123" s="112">
        <f t="shared" ca="1" si="6"/>
        <v>-31139.525464505889</v>
      </c>
      <c r="I123" s="121">
        <f t="shared" ca="1" si="5"/>
        <v>-6.5025747947190975E-3</v>
      </c>
      <c r="J123" s="112"/>
      <c r="K123" s="110">
        <f ca="1">VLOOKUP(B123,PUPILS!A:X,24,0)</f>
        <v>794</v>
      </c>
      <c r="L123" s="110">
        <f ca="1">VLOOKUP(B123,PUPILS!A:M,10,0)</f>
        <v>801</v>
      </c>
      <c r="M123" s="113">
        <f t="shared" ca="1" si="7"/>
        <v>-7</v>
      </c>
      <c r="N123" s="110"/>
      <c r="O123" s="110" t="str">
        <f ca="1">IF(VLOOKUP($B123,PUPILS!$A:$AM,39,0)="No","Estimated","Census")</f>
        <v>Census</v>
      </c>
    </row>
    <row r="124" spans="2:15">
      <c r="B124" s="110">
        <f>BudgetShare!G220</f>
        <v>3025409</v>
      </c>
      <c r="C124" s="110" t="str">
        <f>BudgetShare!H220</f>
        <v>Hasmonean High School</v>
      </c>
      <c r="D124" s="110" t="str">
        <f>VLOOKUP(BudgetShare!I220,$C$171:$D$173,2,0)</f>
        <v>Academy</v>
      </c>
      <c r="E124" s="110" t="str">
        <f>BudgetShare!K220</f>
        <v>Secondary</v>
      </c>
      <c r="F124" s="111">
        <f ca="1">VLOOKUP(B124,NEWISB!B:BF,57,0)</f>
        <v>4418443.7512359237</v>
      </c>
      <c r="G124" s="111">
        <f>VLOOKUP(B124,'1516NEWISB'!C:BG,57,0)</f>
        <v>4350570.4347028593</v>
      </c>
      <c r="H124" s="112">
        <f t="shared" ca="1" si="6"/>
        <v>67873.31653306447</v>
      </c>
      <c r="I124" s="121">
        <f t="shared" ca="1" si="5"/>
        <v>1.5601015441944033E-2</v>
      </c>
      <c r="J124" s="112"/>
      <c r="K124" s="110">
        <f ca="1">VLOOKUP(B124,PUPILS!A:X,24,0)</f>
        <v>833</v>
      </c>
      <c r="L124" s="110">
        <f ca="1">VLOOKUP(B124,PUPILS!A:M,10,0)</f>
        <v>820</v>
      </c>
      <c r="M124" s="113">
        <f t="shared" ca="1" si="7"/>
        <v>13</v>
      </c>
      <c r="N124" s="110"/>
      <c r="O124" s="110" t="str">
        <f ca="1">IF(VLOOKUP($B124,PUPILS!$A:$AM,39,0)="No","Estimated","Census")</f>
        <v>Census</v>
      </c>
    </row>
    <row r="125" spans="2:15">
      <c r="B125" s="110">
        <f>BudgetShare!G221</f>
        <v>3025400</v>
      </c>
      <c r="C125" s="110" t="str">
        <f>BudgetShare!H221</f>
        <v>Hendon School</v>
      </c>
      <c r="D125" s="110" t="str">
        <f>VLOOKUP(BudgetShare!I221,$C$171:$D$173,2,0)</f>
        <v>Academy</v>
      </c>
      <c r="E125" s="110" t="str">
        <f>BudgetShare!K221</f>
        <v>Secondary</v>
      </c>
      <c r="F125" s="111">
        <f ca="1">VLOOKUP(B125,NEWISB!B:BF,57,0)</f>
        <v>5709918.6324919006</v>
      </c>
      <c r="G125" s="111">
        <f>VLOOKUP(B125,'1516NEWISB'!C:BG,57,0)</f>
        <v>5710203.0066944985</v>
      </c>
      <c r="H125" s="112">
        <f t="shared" ca="1" si="6"/>
        <v>-284.37420259788632</v>
      </c>
      <c r="I125" s="121">
        <f t="shared" ca="1" si="5"/>
        <v>-4.9801067013640872E-5</v>
      </c>
      <c r="J125" s="112"/>
      <c r="K125" s="110">
        <f ca="1">VLOOKUP(B125,PUPILS!A:X,24,0)</f>
        <v>1009</v>
      </c>
      <c r="L125" s="110">
        <f ca="1">VLOOKUP(B125,PUPILS!A:M,10,0)</f>
        <v>1012</v>
      </c>
      <c r="M125" s="113">
        <f t="shared" ca="1" si="7"/>
        <v>-3</v>
      </c>
      <c r="N125" s="110"/>
      <c r="O125" s="110" t="str">
        <f ca="1">IF(VLOOKUP($B125,PUPILS!$A:$AM,39,0)="No","Estimated","Census")</f>
        <v>Estimated</v>
      </c>
    </row>
    <row r="126" spans="2:15">
      <c r="B126" s="110">
        <f>BudgetShare!G222</f>
        <v>3024752</v>
      </c>
      <c r="C126" s="110" t="str">
        <f>BudgetShare!H222</f>
        <v>Henrietta Barnett School</v>
      </c>
      <c r="D126" s="110" t="str">
        <f>VLOOKUP(BudgetShare!I222,$C$171:$D$173,2,0)</f>
        <v>Academy</v>
      </c>
      <c r="E126" s="110" t="str">
        <f>BudgetShare!K222</f>
        <v>Secondary</v>
      </c>
      <c r="F126" s="111">
        <f ca="1">VLOOKUP(B126,NEWISB!B:BF,57,0)</f>
        <v>2524453.5743451994</v>
      </c>
      <c r="G126" s="111">
        <f>VLOOKUP(B126,'1516NEWISB'!C:BG,57,0)</f>
        <v>2494013.9991910737</v>
      </c>
      <c r="H126" s="112">
        <f t="shared" ca="1" si="6"/>
        <v>30439.57515412569</v>
      </c>
      <c r="I126" s="121">
        <f t="shared" ca="1" si="5"/>
        <v>1.2205053846529602E-2</v>
      </c>
      <c r="J126" s="112"/>
      <c r="K126" s="110">
        <f ca="1">VLOOKUP(B126,PUPILS!A:X,24,0)</f>
        <v>485</v>
      </c>
      <c r="L126" s="110">
        <f ca="1">VLOOKUP(B126,PUPILS!A:M,10,0)</f>
        <v>479</v>
      </c>
      <c r="M126" s="113">
        <f t="shared" ca="1" si="7"/>
        <v>6</v>
      </c>
      <c r="N126" s="110"/>
      <c r="O126" s="110" t="str">
        <f ca="1">IF(VLOOKUP($B126,PUPILS!$A:$AM,39,0)="No","Estimated","Census")</f>
        <v>Census</v>
      </c>
    </row>
    <row r="127" spans="2:15">
      <c r="B127" s="110">
        <f>BudgetShare!G223</f>
        <v>3025427</v>
      </c>
      <c r="C127" s="110" t="str">
        <f>BudgetShare!H223</f>
        <v>JCoSS</v>
      </c>
      <c r="D127" s="110" t="str">
        <f>VLOOKUP(BudgetShare!I223,$C$171:$D$173,2,0)</f>
        <v>LA Maintained</v>
      </c>
      <c r="E127" s="110" t="str">
        <f>BudgetShare!K223</f>
        <v>Secondary</v>
      </c>
      <c r="F127" s="111">
        <f ca="1">VLOOKUP(B127,NEWISB!B:BF,57,0)</f>
        <v>5502096.4245442282</v>
      </c>
      <c r="G127" s="111">
        <f>VLOOKUP(B127,'1516NEWISB'!C:BG,57,0)</f>
        <v>5388776.4584697094</v>
      </c>
      <c r="H127" s="112">
        <f t="shared" ca="1" si="6"/>
        <v>113319.96607451886</v>
      </c>
      <c r="I127" s="121">
        <f t="shared" ca="1" si="5"/>
        <v>2.1028886046369637E-2</v>
      </c>
      <c r="J127" s="112"/>
      <c r="K127" s="110">
        <f ca="1">VLOOKUP(B127,PUPILS!A:X,24,0)</f>
        <v>932</v>
      </c>
      <c r="L127" s="110">
        <f ca="1">VLOOKUP(B127,PUPILS!A:M,10,0)</f>
        <v>900</v>
      </c>
      <c r="M127" s="113">
        <f t="shared" ca="1" si="7"/>
        <v>32</v>
      </c>
      <c r="N127" s="110"/>
      <c r="O127" s="110" t="str">
        <f ca="1">IF(VLOOKUP($B127,PUPILS!$A:$AM,39,0)="No","Estimated","Census")</f>
        <v>Census</v>
      </c>
    </row>
    <row r="128" spans="2:15" hidden="1">
      <c r="B128" s="110">
        <f>BudgetShare!G236</f>
        <v>3026089</v>
      </c>
      <c r="C128" s="110" t="str">
        <f>BudgetShare!H236</f>
        <v>Menorah Grammar School for Boys</v>
      </c>
      <c r="D128" s="110" t="str">
        <f>VLOOKUP(BudgetShare!I236,$C$171:$D$173,2,0)</f>
        <v>LA Maintained</v>
      </c>
      <c r="E128" s="110" t="str">
        <f>BudgetShare!K236</f>
        <v>Secondary</v>
      </c>
      <c r="F128" s="111">
        <f ca="1">VLOOKUP(B128,NEWISB!B:BF,57,0)</f>
        <v>504421.71029548463</v>
      </c>
      <c r="G128" s="111"/>
      <c r="H128" s="112">
        <f t="shared" ca="1" si="6"/>
        <v>504421.71029548463</v>
      </c>
      <c r="I128" s="121"/>
      <c r="J128" s="112"/>
      <c r="K128" s="110">
        <v>150</v>
      </c>
      <c r="L128" s="110">
        <f ca="1">VLOOKUP(B128,PUPILS!A:M,10,0)</f>
        <v>0</v>
      </c>
      <c r="M128" s="113">
        <f t="shared" ca="1" si="7"/>
        <v>150</v>
      </c>
      <c r="N128" s="110" t="s">
        <v>355</v>
      </c>
      <c r="O128" s="110" t="str">
        <f ca="1">IF(VLOOKUP($B128,PUPILS!$A:$AM,39,0)="No","Estimated","Census")</f>
        <v>Census</v>
      </c>
    </row>
    <row r="129" spans="2:15" hidden="1">
      <c r="B129" s="110">
        <f>BudgetShare!G237</f>
        <v>3026080</v>
      </c>
      <c r="C129" s="110" t="str">
        <f>BudgetShare!H237</f>
        <v>Menorah High School for Girls</v>
      </c>
      <c r="D129" s="110" t="str">
        <f>VLOOKUP(BudgetShare!I237,$C$171:$D$173,2,0)</f>
        <v>LA Maintained</v>
      </c>
      <c r="E129" s="110" t="str">
        <f>BudgetShare!K237</f>
        <v>Secondary</v>
      </c>
      <c r="F129" s="111">
        <f ca="1">VLOOKUP(B129,NEWISB!B:BF,57,0)</f>
        <v>1151909.1322833612</v>
      </c>
      <c r="G129" s="111"/>
      <c r="H129" s="112">
        <f t="shared" ca="1" si="6"/>
        <v>1151909.1322833612</v>
      </c>
      <c r="I129" s="121"/>
      <c r="J129" s="112"/>
      <c r="K129" s="110">
        <f ca="1">VLOOKUP(B129,PUPILS!A:X,24,0)</f>
        <v>208</v>
      </c>
      <c r="L129" s="110">
        <f ca="1">VLOOKUP(B129,PUPILS!A:M,10,0)</f>
        <v>0</v>
      </c>
      <c r="M129" s="113">
        <f t="shared" ca="1" si="7"/>
        <v>208</v>
      </c>
      <c r="N129" s="110" t="s">
        <v>348</v>
      </c>
      <c r="O129" s="110" t="str">
        <f ca="1">IF(VLOOKUP($B129,PUPILS!$A:$AM,39,0)="No","Estimated","Census")</f>
        <v>Census</v>
      </c>
    </row>
    <row r="130" spans="2:15">
      <c r="B130" s="110">
        <f>BudgetShare!G224</f>
        <v>3025402</v>
      </c>
      <c r="C130" s="110" t="str">
        <f>BudgetShare!H224</f>
        <v>Mill Hill County High School</v>
      </c>
      <c r="D130" s="110" t="str">
        <f>VLOOKUP(BudgetShare!I224,$C$171:$D$173,2,0)</f>
        <v>Academy</v>
      </c>
      <c r="E130" s="110" t="str">
        <f>BudgetShare!K224</f>
        <v>Secondary</v>
      </c>
      <c r="F130" s="111">
        <f ca="1">VLOOKUP(B130,NEWISB!B:BF,57,0)</f>
        <v>6544262.5802585669</v>
      </c>
      <c r="G130" s="111">
        <f>VLOOKUP(B130,'1516NEWISB'!C:BG,57,0)</f>
        <v>6595822.5094252331</v>
      </c>
      <c r="H130" s="112">
        <f t="shared" ca="1" si="6"/>
        <v>-51559.929166666232</v>
      </c>
      <c r="I130" s="121">
        <f t="shared" ca="1" si="5"/>
        <v>-7.817058311224815E-3</v>
      </c>
      <c r="J130" s="112"/>
      <c r="K130" s="110">
        <f ca="1">VLOOKUP(B130,PUPILS!A:X,24,0)</f>
        <v>1242</v>
      </c>
      <c r="L130" s="110">
        <f ca="1">VLOOKUP(B130,PUPILS!A:M,10,0)</f>
        <v>1242</v>
      </c>
      <c r="M130" s="113">
        <f t="shared" ca="1" si="7"/>
        <v>0</v>
      </c>
      <c r="N130" s="110"/>
      <c r="O130" s="110" t="str">
        <f ca="1">IF(VLOOKUP($B130,PUPILS!$A:$AM,39,0)="No","Estimated","Census")</f>
        <v>Estimated</v>
      </c>
    </row>
    <row r="131" spans="2:15">
      <c r="B131" s="110">
        <f>BudgetShare!G225</f>
        <v>3024208</v>
      </c>
      <c r="C131" s="110" t="str">
        <f>BudgetShare!H225</f>
        <v>Queen Elizabeth's Girls' School</v>
      </c>
      <c r="D131" s="110" t="str">
        <f>VLOOKUP(BudgetShare!I225,$C$171:$D$173,2,0)</f>
        <v>Academy</v>
      </c>
      <c r="E131" s="110" t="str">
        <f>BudgetShare!K225</f>
        <v>Secondary</v>
      </c>
      <c r="F131" s="111">
        <f ca="1">VLOOKUP(B131,NEWISB!B:BF,57,0)</f>
        <v>4683978.4009681242</v>
      </c>
      <c r="G131" s="111">
        <f>VLOOKUP(B131,'1516NEWISB'!C:BG,57,0)</f>
        <v>4766277.1490480928</v>
      </c>
      <c r="H131" s="112">
        <f t="shared" ca="1" si="6"/>
        <v>-82298.748079968616</v>
      </c>
      <c r="I131" s="121">
        <f t="shared" ca="1" si="5"/>
        <v>-1.7266882622720563E-2</v>
      </c>
      <c r="J131" s="112"/>
      <c r="K131" s="110">
        <f ca="1">VLOOKUP(B131,PUPILS!A:X,24,0)</f>
        <v>872</v>
      </c>
      <c r="L131" s="110">
        <f ca="1">VLOOKUP(B131,PUPILS!A:M,10,0)</f>
        <v>893</v>
      </c>
      <c r="M131" s="113">
        <f t="shared" ca="1" si="7"/>
        <v>-21</v>
      </c>
      <c r="N131" s="110"/>
      <c r="O131" s="110" t="str">
        <f ca="1">IF(VLOOKUP($B131,PUPILS!$A:$AM,39,0)="No","Estimated","Census")</f>
        <v>Census</v>
      </c>
    </row>
    <row r="132" spans="2:15">
      <c r="B132" s="110">
        <f>BudgetShare!G226</f>
        <v>3025401</v>
      </c>
      <c r="C132" s="110" t="str">
        <f>BudgetShare!H226</f>
        <v>Queen Elizabeth's School (Boys)</v>
      </c>
      <c r="D132" s="110" t="str">
        <f>VLOOKUP(BudgetShare!I226,$C$171:$D$173,2,0)</f>
        <v>Academy</v>
      </c>
      <c r="E132" s="110" t="str">
        <f>BudgetShare!K226</f>
        <v>Secondary</v>
      </c>
      <c r="F132" s="111">
        <f ca="1">VLOOKUP(B132,NEWISB!B:BF,57,0)</f>
        <v>4502478.7722162195</v>
      </c>
      <c r="G132" s="111">
        <f>VLOOKUP(B132,'1516NEWISB'!C:BG,57,0)</f>
        <v>4511446.3790722275</v>
      </c>
      <c r="H132" s="112">
        <f t="shared" ca="1" si="6"/>
        <v>-8967.6068560080603</v>
      </c>
      <c r="I132" s="121">
        <f t="shared" ca="1" si="5"/>
        <v>-1.9877454152191954E-3</v>
      </c>
      <c r="J132" s="112"/>
      <c r="K132" s="110">
        <f ca="1">VLOOKUP(B132,PUPILS!A:X,24,0)</f>
        <v>898</v>
      </c>
      <c r="L132" s="110">
        <f ca="1">VLOOKUP(B132,PUPILS!A:M,10,0)</f>
        <v>902</v>
      </c>
      <c r="M132" s="113">
        <f t="shared" ca="1" si="7"/>
        <v>-4</v>
      </c>
      <c r="N132" s="110"/>
      <c r="O132" s="110" t="str">
        <f ca="1">IF(VLOOKUP($B132,PUPILS!$A:$AM,39,0)="No","Estimated","Census")</f>
        <v>Census</v>
      </c>
    </row>
    <row r="133" spans="2:15">
      <c r="B133" s="110">
        <f>BudgetShare!G227</f>
        <v>3024000</v>
      </c>
      <c r="C133" s="110" t="str">
        <f>BudgetShare!H227</f>
        <v>St Andrew the Apostle Greek Orthodox School</v>
      </c>
      <c r="D133" s="110" t="str">
        <f>VLOOKUP(BudgetShare!I227,$C$171:$D$173,2,0)</f>
        <v>Academy</v>
      </c>
      <c r="E133" s="110" t="str">
        <f>BudgetShare!K227</f>
        <v>Secondary</v>
      </c>
      <c r="F133" s="111">
        <f ca="1">VLOOKUP(B133,NEWISB!B:BF,57,0)</f>
        <v>1890422.8885716193</v>
      </c>
      <c r="G133" s="111">
        <f>VLOOKUP(B133,'1516NEWISB'!C:BG,57,0)</f>
        <v>1279976.0122730976</v>
      </c>
      <c r="H133" s="112">
        <f t="shared" ca="1" si="6"/>
        <v>610446.87629852165</v>
      </c>
      <c r="I133" s="121">
        <f t="shared" ca="1" si="5"/>
        <v>0.47692055979583137</v>
      </c>
      <c r="J133" s="112"/>
      <c r="K133" s="110">
        <f ca="1">VLOOKUP(B133,PUPILS!A:X,24,0)</f>
        <v>268</v>
      </c>
      <c r="L133" s="110">
        <f ca="1">VLOOKUP(B133,PUPILS!A:M,10,0)</f>
        <v>159</v>
      </c>
      <c r="M133" s="113">
        <f t="shared" ca="1" si="7"/>
        <v>109</v>
      </c>
      <c r="N133" s="110" t="s">
        <v>347</v>
      </c>
      <c r="O133" s="110" t="str">
        <f ca="1">IF(VLOOKUP($B133,PUPILS!$A:$AM,39,0)="No","Estimated","Census")</f>
        <v>Estimated</v>
      </c>
    </row>
    <row r="134" spans="2:15">
      <c r="B134" s="110">
        <f>BudgetShare!G228</f>
        <v>3025404</v>
      </c>
      <c r="C134" s="110" t="str">
        <f>BudgetShare!H228</f>
        <v>St Michaels Catholic Grammar School</v>
      </c>
      <c r="D134" s="110" t="str">
        <f>VLOOKUP(BudgetShare!I228,$C$171:$D$173,2,0)</f>
        <v>LA Maintained</v>
      </c>
      <c r="E134" s="110" t="str">
        <f>BudgetShare!K228</f>
        <v>Secondary</v>
      </c>
      <c r="F134" s="111">
        <f ca="1">VLOOKUP(B134,NEWISB!B:BF,57,0)</f>
        <v>2565630.231802301</v>
      </c>
      <c r="G134" s="111">
        <f>VLOOKUP(B134,'1516NEWISB'!C:BG,57,0)</f>
        <v>2570026.3239473687</v>
      </c>
      <c r="H134" s="112">
        <f t="shared" ca="1" si="6"/>
        <v>-4396.0921450676396</v>
      </c>
      <c r="I134" s="121">
        <f t="shared" ca="1" si="5"/>
        <v>-1.7105241701631951E-3</v>
      </c>
      <c r="J134" s="112"/>
      <c r="K134" s="110">
        <f ca="1">VLOOKUP(B134,PUPILS!A:X,24,0)</f>
        <v>478</v>
      </c>
      <c r="L134" s="110">
        <f ca="1">VLOOKUP(B134,PUPILS!A:M,10,0)</f>
        <v>479</v>
      </c>
      <c r="M134" s="113">
        <f t="shared" ca="1" si="7"/>
        <v>-1</v>
      </c>
      <c r="N134" s="110"/>
      <c r="O134" s="110" t="str">
        <f ca="1">IF(VLOOKUP($B134,PUPILS!$A:$AM,39,0)="No","Estimated","Census")</f>
        <v>Census</v>
      </c>
    </row>
    <row r="135" spans="2:15">
      <c r="B135" s="110">
        <f>BudgetShare!G229</f>
        <v>3025407</v>
      </c>
      <c r="C135" s="110" t="str">
        <f>BudgetShare!H229</f>
        <v>St. James' Catholic High School</v>
      </c>
      <c r="D135" s="110" t="str">
        <f>VLOOKUP(BudgetShare!I229,$C$171:$D$173,2,0)</f>
        <v>LA Maintained</v>
      </c>
      <c r="E135" s="110" t="str">
        <f>BudgetShare!K229</f>
        <v>Secondary</v>
      </c>
      <c r="F135" s="111">
        <f ca="1">VLOOKUP(B135,NEWISB!B:BF,57,0)</f>
        <v>4841028.7043657964</v>
      </c>
      <c r="G135" s="111">
        <f>VLOOKUP(B135,'1516NEWISB'!C:BG,57,0)</f>
        <v>4748720.8472143756</v>
      </c>
      <c r="H135" s="112">
        <f t="shared" ca="1" si="6"/>
        <v>92307.857151420787</v>
      </c>
      <c r="I135" s="121">
        <f t="shared" ca="1" si="5"/>
        <v>1.9438467772972812E-2</v>
      </c>
      <c r="J135" s="112"/>
      <c r="K135" s="110">
        <f ca="1">VLOOKUP(B135,PUPILS!A:X,24,0)</f>
        <v>902</v>
      </c>
      <c r="L135" s="110">
        <f ca="1">VLOOKUP(B135,PUPILS!A:M,10,0)</f>
        <v>896</v>
      </c>
      <c r="M135" s="113">
        <f t="shared" ca="1" si="7"/>
        <v>6</v>
      </c>
      <c r="N135" s="110"/>
      <c r="O135" s="110" t="str">
        <f ca="1">IF(VLOOKUP($B135,PUPILS!$A:$AM,39,0)="No","Estimated","Census")</f>
        <v>Census</v>
      </c>
    </row>
    <row r="136" spans="2:15">
      <c r="B136" s="110">
        <f>BudgetShare!G230</f>
        <v>3025403</v>
      </c>
      <c r="C136" s="110" t="str">
        <f>BudgetShare!H230</f>
        <v>St. Mary's CE High School</v>
      </c>
      <c r="D136" s="110" t="str">
        <f>VLOOKUP(BudgetShare!I230,$C$171:$D$173,2,0)</f>
        <v>LA Maintained</v>
      </c>
      <c r="E136" s="110" t="str">
        <f>BudgetShare!K230</f>
        <v>Secondary</v>
      </c>
      <c r="F136" s="111">
        <f ca="1">VLOOKUP(B136,NEWISB!B:BF,57,0)</f>
        <v>247796.90022296019</v>
      </c>
      <c r="G136" s="111">
        <f>VLOOKUP(B136,'1516NEWISB'!C:BG,57,0)</f>
        <v>1066830.9519399917</v>
      </c>
      <c r="H136" s="112">
        <f t="shared" ca="1" si="6"/>
        <v>-819034.05171703151</v>
      </c>
      <c r="I136" s="121">
        <f t="shared" ca="1" si="5"/>
        <v>-0.76772618026093931</v>
      </c>
      <c r="J136" s="112"/>
      <c r="K136" s="110">
        <f ca="1">VLOOKUP(B136,PUPILS!A:X,24,0)</f>
        <v>78</v>
      </c>
      <c r="L136" s="110">
        <f ca="1">VLOOKUP(B136,PUPILS!A:M,10,0)</f>
        <v>155</v>
      </c>
      <c r="M136" s="113">
        <f t="shared" ca="1" si="7"/>
        <v>-77</v>
      </c>
      <c r="N136" s="110" t="s">
        <v>349</v>
      </c>
      <c r="O136" s="110" t="str">
        <f ca="1">IF(VLOOKUP($B136,PUPILS!$A:$AM,39,0)="No","Estimated","Census")</f>
        <v>Census</v>
      </c>
    </row>
    <row r="137" spans="2:15">
      <c r="B137" s="110">
        <f>BudgetShare!G231</f>
        <v>3024009</v>
      </c>
      <c r="C137" s="110" t="str">
        <f>BudgetShare!H231</f>
        <v>Totteridge Academy</v>
      </c>
      <c r="D137" s="110" t="str">
        <f>VLOOKUP(BudgetShare!I231,$C$171:$D$173,2,0)</f>
        <v>Academy</v>
      </c>
      <c r="E137" s="110" t="str">
        <f>BudgetShare!K231</f>
        <v>Secondary</v>
      </c>
      <c r="F137" s="111">
        <f ca="1">VLOOKUP(B137,NEWISB!B:BF,57,0)</f>
        <v>3502673.8308469062</v>
      </c>
      <c r="G137" s="111">
        <f>VLOOKUP(B137,'1516NEWISB'!C:BG,57,0)</f>
        <v>3703343.4696479337</v>
      </c>
      <c r="H137" s="112">
        <f t="shared" ca="1" si="6"/>
        <v>-200669.63880102756</v>
      </c>
      <c r="I137" s="121">
        <f t="shared" ca="1" si="5"/>
        <v>-5.4186072786844328E-2</v>
      </c>
      <c r="J137" s="112"/>
      <c r="K137" s="110">
        <f ca="1">VLOOKUP(B137,PUPILS!A:X,24,0)</f>
        <v>519</v>
      </c>
      <c r="L137" s="110">
        <f ca="1">VLOOKUP(B137,PUPILS!A:M,10,0)</f>
        <v>546</v>
      </c>
      <c r="M137" s="113">
        <f t="shared" ca="1" si="7"/>
        <v>-27</v>
      </c>
      <c r="N137" s="110"/>
      <c r="O137" s="110" t="str">
        <f ca="1">IF(VLOOKUP($B137,PUPILS!$A:$AM,39,0)="No","Estimated","Census")</f>
        <v>Estimated</v>
      </c>
    </row>
    <row r="138" spans="2:15">
      <c r="B138" s="110">
        <f>BudgetShare!G232</f>
        <v>3024012</v>
      </c>
      <c r="C138" s="110" t="str">
        <f>BudgetShare!H232</f>
        <v>Whitefield School</v>
      </c>
      <c r="D138" s="110" t="str">
        <f>VLOOKUP(BudgetShare!I232,$C$171:$D$173,2,0)</f>
        <v>Academy</v>
      </c>
      <c r="E138" s="110" t="str">
        <f>BudgetShare!K232</f>
        <v>Secondary</v>
      </c>
      <c r="F138" s="111">
        <f ca="1">VLOOKUP(B138,NEWISB!B:BF,57,0)</f>
        <v>4354789.4800600205</v>
      </c>
      <c r="G138" s="111">
        <f>VLOOKUP(B138,'1516NEWISB'!C:BG,57,0)</f>
        <v>4299929.6475229636</v>
      </c>
      <c r="H138" s="112">
        <f t="shared" ca="1" si="6"/>
        <v>54859.832537056878</v>
      </c>
      <c r="I138" s="121">
        <f t="shared" ca="1" si="5"/>
        <v>1.2758309329237438E-2</v>
      </c>
      <c r="J138" s="112"/>
      <c r="K138" s="110">
        <f ca="1">VLOOKUP(B138,PUPILS!A:X,24,0)</f>
        <v>626</v>
      </c>
      <c r="L138" s="110">
        <f ca="1">VLOOKUP(B138,PUPILS!A:M,10,0)</f>
        <v>613</v>
      </c>
      <c r="M138" s="113">
        <f t="shared" ca="1" si="7"/>
        <v>13</v>
      </c>
      <c r="N138" s="110"/>
      <c r="O138" s="110" t="str">
        <f ca="1">IF(VLOOKUP($B138,PUPILS!$A:$AM,39,0)="No","Estimated","Census")</f>
        <v>Estimated</v>
      </c>
    </row>
    <row r="171" spans="3:4">
      <c r="C171" t="s">
        <v>105</v>
      </c>
      <c r="D171" t="s">
        <v>358</v>
      </c>
    </row>
    <row r="172" spans="3:4">
      <c r="C172" t="s">
        <v>52</v>
      </c>
      <c r="D172" t="s">
        <v>358</v>
      </c>
    </row>
    <row r="173" spans="3:4">
      <c r="C173" t="s">
        <v>8</v>
      </c>
      <c r="D173" t="str">
        <f>C173</f>
        <v>LA Maintained</v>
      </c>
    </row>
  </sheetData>
  <sheetProtection sheet="1" objects="1" scenarios="1"/>
  <mergeCells count="3">
    <mergeCell ref="C4:N6"/>
    <mergeCell ref="D8:H8"/>
    <mergeCell ref="C10:N11"/>
  </mergeCells>
  <pageMargins left="0.70866141732283472" right="0.70866141732283472" top="0.74803149606299213" bottom="0.74803149606299213" header="0.31496062992125984" footer="0.31496062992125984"/>
  <pageSetup paperSize="9" scale="65" fitToHeight="3" orientation="landscape" r:id="rId1"/>
  <headerFooter>
    <oddFooter>&amp;F&amp;RPage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32"/>
  <sheetViews>
    <sheetView topLeftCell="A112" zoomScale="85" zoomScaleNormal="85" workbookViewId="0">
      <selection activeCell="B126" sqref="B126"/>
    </sheetView>
  </sheetViews>
  <sheetFormatPr defaultRowHeight="15"/>
  <cols>
    <col min="2" max="2" width="11.5703125" customWidth="1"/>
    <col min="3" max="3" width="41.140625" customWidth="1"/>
    <col min="4" max="4" width="14.42578125" bestFit="1" customWidth="1"/>
    <col min="5" max="5" width="14.5703125" style="30" bestFit="1" customWidth="1"/>
    <col min="6" max="7" width="14.28515625" style="30" bestFit="1" customWidth="1"/>
    <col min="8" max="8" width="13.28515625" style="30" bestFit="1" customWidth="1"/>
    <col min="9" max="9" width="16" style="30" hidden="1" customWidth="1"/>
    <col min="10" max="11" width="9.28515625" style="30" hidden="1" customWidth="1"/>
    <col min="12" max="12" width="11.85546875" style="30" bestFit="1" customWidth="1"/>
    <col min="13" max="14" width="13.5703125" style="30" bestFit="1" customWidth="1"/>
    <col min="15" max="17" width="9.28515625" style="30" hidden="1" customWidth="1"/>
    <col min="18" max="18" width="11.85546875" style="30" bestFit="1" customWidth="1"/>
    <col min="19" max="22" width="13.5703125" style="30" bestFit="1" customWidth="1"/>
    <col min="23" max="25" width="9.28515625" style="30" hidden="1" customWidth="1"/>
    <col min="26" max="26" width="11.85546875" style="30" bestFit="1" customWidth="1"/>
    <col min="27" max="27" width="10.85546875" style="30" bestFit="1" customWidth="1"/>
    <col min="28" max="28" width="14.5703125" style="30" bestFit="1" customWidth="1"/>
    <col min="29" max="30" width="9.28515625" style="30" hidden="1" customWidth="1"/>
    <col min="31" max="31" width="11.85546875" style="30" bestFit="1" customWidth="1"/>
    <col min="32" max="32" width="13.5703125" style="30" bestFit="1" customWidth="1"/>
    <col min="33" max="38" width="9.28515625" style="30" hidden="1" customWidth="1"/>
    <col min="39" max="39" width="29.140625" style="30" hidden="1" customWidth="1"/>
    <col min="40" max="40" width="9.28515625" style="30" hidden="1" customWidth="1"/>
    <col min="41" max="41" width="15.28515625" style="30" hidden="1" customWidth="1"/>
    <col min="42" max="44" width="14.28515625" style="30" hidden="1" customWidth="1"/>
    <col min="45" max="45" width="15.5703125" style="30" bestFit="1" customWidth="1"/>
    <col min="46" max="48" width="15.28515625" style="30" hidden="1" customWidth="1"/>
    <col min="49" max="50" width="11.5703125" style="30" hidden="1" customWidth="1"/>
    <col min="51" max="52" width="9.28515625" style="30" hidden="1" customWidth="1"/>
    <col min="53" max="53" width="11.85546875" style="30" bestFit="1" customWidth="1"/>
    <col min="54" max="54" width="15.5703125" style="30" bestFit="1" customWidth="1"/>
    <col min="55" max="55" width="9.5703125" style="30" hidden="1" customWidth="1"/>
    <col min="56" max="56" width="9.28515625" style="30" hidden="1" customWidth="1"/>
    <col min="57" max="57" width="11.85546875" style="30" bestFit="1" customWidth="1"/>
    <col min="58" max="58" width="15.5703125" style="30" bestFit="1" customWidth="1"/>
    <col min="59" max="59" width="9.28515625" style="30" bestFit="1" customWidth="1"/>
    <col min="60" max="60" width="9.140625" style="30"/>
  </cols>
  <sheetData>
    <row r="1" spans="1:60">
      <c r="A1" s="10"/>
      <c r="B1" s="11"/>
      <c r="C1" s="11"/>
      <c r="D1" s="11"/>
      <c r="E1" s="136"/>
      <c r="F1" s="136"/>
      <c r="G1" s="136"/>
      <c r="H1" s="136"/>
      <c r="I1" s="136"/>
      <c r="J1" s="136"/>
      <c r="K1" s="136"/>
      <c r="L1" s="136"/>
      <c r="M1" s="136"/>
      <c r="N1" s="136"/>
      <c r="O1" s="137"/>
    </row>
    <row r="2" spans="1:60" ht="23.25">
      <c r="A2" s="13"/>
      <c r="B2" s="14"/>
      <c r="C2" s="14"/>
      <c r="D2" s="198" t="s">
        <v>0</v>
      </c>
      <c r="E2" s="198"/>
      <c r="F2" s="198"/>
      <c r="G2" s="198"/>
      <c r="H2" s="198"/>
      <c r="I2" s="198"/>
      <c r="J2" s="198"/>
      <c r="K2" s="198"/>
      <c r="L2" s="198"/>
      <c r="M2" s="138"/>
      <c r="N2" s="138"/>
      <c r="O2" s="139"/>
    </row>
    <row r="3" spans="1:60">
      <c r="A3" s="13"/>
      <c r="B3" s="199">
        <f ca="1">NOW()</f>
        <v>42327.625494907406</v>
      </c>
      <c r="C3" s="199"/>
      <c r="D3" s="14"/>
      <c r="E3" s="138"/>
      <c r="F3" s="138"/>
      <c r="G3" s="138"/>
      <c r="H3" s="138"/>
      <c r="I3" s="138"/>
      <c r="J3" s="138"/>
      <c r="K3" s="138"/>
      <c r="L3" s="138"/>
      <c r="M3" s="138"/>
      <c r="N3" s="138"/>
      <c r="O3" s="139"/>
    </row>
    <row r="4" spans="1:60">
      <c r="A4" s="13"/>
      <c r="B4" s="14"/>
      <c r="C4" s="14"/>
      <c r="D4" s="14"/>
      <c r="E4" s="138"/>
      <c r="F4" s="138"/>
      <c r="G4" s="138"/>
      <c r="H4" s="138"/>
      <c r="I4" s="138"/>
      <c r="J4" s="138"/>
      <c r="K4" s="138"/>
      <c r="L4" s="138"/>
      <c r="M4" s="138"/>
      <c r="N4" s="138"/>
      <c r="O4" s="139"/>
    </row>
    <row r="5" spans="1:60">
      <c r="A5" s="13"/>
      <c r="B5" s="14"/>
      <c r="C5" s="14"/>
      <c r="D5" s="14"/>
      <c r="E5" s="138"/>
      <c r="F5" s="138"/>
      <c r="G5" s="138"/>
      <c r="H5" s="138"/>
      <c r="I5" s="138"/>
      <c r="J5" s="138"/>
      <c r="K5" s="138"/>
      <c r="L5" s="138"/>
      <c r="M5" s="138"/>
      <c r="N5" s="138"/>
      <c r="O5" s="139"/>
    </row>
    <row r="6" spans="1:60" ht="15.75" thickBot="1">
      <c r="A6" s="16"/>
      <c r="B6" s="17"/>
      <c r="C6" s="17"/>
      <c r="D6" s="17"/>
      <c r="E6" s="140"/>
      <c r="F6" s="140"/>
      <c r="G6" s="140"/>
      <c r="H6" s="140"/>
      <c r="I6" s="140"/>
      <c r="J6" s="140"/>
      <c r="K6" s="140"/>
      <c r="L6" s="140"/>
      <c r="M6" s="140"/>
      <c r="N6" s="140"/>
      <c r="O6" s="141"/>
    </row>
    <row r="7" spans="1:60" s="60" customFormat="1">
      <c r="A7" s="60" t="str">
        <f ca="1">CELL("filename",A1)</f>
        <v>R:\Cycle 8 - 2016-17 RESTORED\Provisionals\Gold\[Provisional Budget Shares Nov 15@19Nov15 1030.xlsx]NEWISB</v>
      </c>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row>
    <row r="9" spans="1:60">
      <c r="A9">
        <v>0</v>
      </c>
      <c r="B9">
        <v>1</v>
      </c>
      <c r="C9">
        <v>2</v>
      </c>
      <c r="D9">
        <v>3</v>
      </c>
      <c r="E9" s="30">
        <v>4</v>
      </c>
      <c r="F9" s="30">
        <v>5</v>
      </c>
      <c r="G9" s="30">
        <v>6</v>
      </c>
      <c r="H9" s="30">
        <v>7</v>
      </c>
      <c r="I9" s="30">
        <v>8</v>
      </c>
      <c r="J9" s="30">
        <v>9</v>
      </c>
      <c r="K9" s="30">
        <v>10</v>
      </c>
      <c r="L9" s="30">
        <v>11</v>
      </c>
      <c r="M9" s="30">
        <v>12</v>
      </c>
      <c r="N9" s="30">
        <v>13</v>
      </c>
      <c r="O9" s="30">
        <v>14</v>
      </c>
      <c r="P9" s="30">
        <v>15</v>
      </c>
      <c r="Q9" s="30">
        <v>16</v>
      </c>
      <c r="R9" s="30">
        <v>17</v>
      </c>
      <c r="S9" s="30">
        <v>18</v>
      </c>
      <c r="T9" s="30">
        <v>19</v>
      </c>
      <c r="U9" s="30">
        <v>20</v>
      </c>
      <c r="V9" s="30">
        <v>21</v>
      </c>
      <c r="W9" s="30">
        <v>22</v>
      </c>
      <c r="X9" s="30">
        <v>23</v>
      </c>
      <c r="Y9" s="30">
        <v>24</v>
      </c>
      <c r="Z9" s="30">
        <v>25</v>
      </c>
      <c r="AA9" s="30">
        <v>26</v>
      </c>
      <c r="AB9" s="30">
        <v>27</v>
      </c>
      <c r="AC9" s="30">
        <v>28</v>
      </c>
      <c r="AD9" s="30">
        <v>29</v>
      </c>
      <c r="AE9" s="30">
        <v>30</v>
      </c>
      <c r="AF9" s="30">
        <v>31</v>
      </c>
      <c r="AG9" s="30">
        <v>32</v>
      </c>
      <c r="AH9" s="30">
        <v>33</v>
      </c>
      <c r="AI9" s="30">
        <v>34</v>
      </c>
      <c r="AJ9" s="30">
        <v>35</v>
      </c>
      <c r="AK9" s="30">
        <v>36</v>
      </c>
      <c r="AL9" s="30">
        <v>37</v>
      </c>
      <c r="AM9" s="30">
        <v>38</v>
      </c>
      <c r="AN9" s="30">
        <v>39</v>
      </c>
      <c r="AO9" s="30">
        <v>40</v>
      </c>
      <c r="AP9" s="30">
        <v>41</v>
      </c>
      <c r="AQ9" s="30">
        <v>42</v>
      </c>
      <c r="AR9" s="30">
        <v>43</v>
      </c>
      <c r="AS9" s="30">
        <v>44</v>
      </c>
      <c r="AT9" s="30">
        <v>45</v>
      </c>
      <c r="AU9" s="30">
        <v>46</v>
      </c>
      <c r="AV9" s="30">
        <v>47</v>
      </c>
      <c r="AW9" s="30">
        <v>48</v>
      </c>
      <c r="AX9" s="30">
        <v>49</v>
      </c>
      <c r="AY9" s="30">
        <v>50</v>
      </c>
      <c r="AZ9" s="30">
        <v>51</v>
      </c>
      <c r="BA9" s="30">
        <v>52</v>
      </c>
      <c r="BB9" s="30">
        <v>53</v>
      </c>
      <c r="BC9" s="30">
        <v>54</v>
      </c>
      <c r="BD9" s="30">
        <v>55</v>
      </c>
      <c r="BE9" s="30">
        <v>56</v>
      </c>
      <c r="BF9" s="30">
        <v>57</v>
      </c>
      <c r="BG9" s="30">
        <v>58</v>
      </c>
    </row>
    <row r="11" spans="1:60" s="24" customFormat="1" ht="77.25" customHeight="1">
      <c r="A11" s="24" t="s">
        <v>168</v>
      </c>
      <c r="B11" s="24" t="s">
        <v>169</v>
      </c>
      <c r="C11" s="24" t="s">
        <v>170</v>
      </c>
      <c r="D11" s="24" t="s">
        <v>262</v>
      </c>
      <c r="E11" s="143" t="s">
        <v>263</v>
      </c>
      <c r="F11" s="143" t="s">
        <v>264</v>
      </c>
      <c r="G11" s="143" t="s">
        <v>265</v>
      </c>
      <c r="H11" s="143" t="s">
        <v>266</v>
      </c>
      <c r="I11" s="143" t="s">
        <v>267</v>
      </c>
      <c r="J11" s="143" t="s">
        <v>268</v>
      </c>
      <c r="K11" s="143" t="s">
        <v>269</v>
      </c>
      <c r="L11" s="143" t="s">
        <v>270</v>
      </c>
      <c r="M11" s="143" t="s">
        <v>271</v>
      </c>
      <c r="N11" s="143" t="s">
        <v>272</v>
      </c>
      <c r="O11" s="143" t="s">
        <v>273</v>
      </c>
      <c r="P11" s="143" t="s">
        <v>274</v>
      </c>
      <c r="Q11" s="143" t="s">
        <v>275</v>
      </c>
      <c r="R11" s="143" t="s">
        <v>276</v>
      </c>
      <c r="S11" s="143" t="s">
        <v>277</v>
      </c>
      <c r="T11" s="143" t="s">
        <v>278</v>
      </c>
      <c r="U11" s="143" t="s">
        <v>279</v>
      </c>
      <c r="V11" s="143" t="s">
        <v>280</v>
      </c>
      <c r="W11" s="143" t="s">
        <v>281</v>
      </c>
      <c r="X11" s="143" t="s">
        <v>282</v>
      </c>
      <c r="Y11" s="143" t="s">
        <v>283</v>
      </c>
      <c r="Z11" s="143" t="s">
        <v>284</v>
      </c>
      <c r="AA11" s="143" t="s">
        <v>285</v>
      </c>
      <c r="AB11" s="143" t="s">
        <v>286</v>
      </c>
      <c r="AC11" s="143" t="s">
        <v>287</v>
      </c>
      <c r="AD11" s="143" t="s">
        <v>172</v>
      </c>
      <c r="AE11" s="143" t="s">
        <v>288</v>
      </c>
      <c r="AF11" s="143" t="s">
        <v>289</v>
      </c>
      <c r="AG11" s="143" t="s">
        <v>290</v>
      </c>
      <c r="AH11" s="143" t="s">
        <v>291</v>
      </c>
      <c r="AI11" s="143" t="s">
        <v>292</v>
      </c>
      <c r="AJ11" s="143" t="s">
        <v>293</v>
      </c>
      <c r="AK11" s="143" t="s">
        <v>294</v>
      </c>
      <c r="AL11" s="143" t="s">
        <v>295</v>
      </c>
      <c r="AM11" s="143" t="s">
        <v>296</v>
      </c>
      <c r="AN11" s="143" t="s">
        <v>297</v>
      </c>
      <c r="AO11" s="143" t="s">
        <v>298</v>
      </c>
      <c r="AP11" s="143" t="s">
        <v>299</v>
      </c>
      <c r="AQ11" s="143" t="s">
        <v>300</v>
      </c>
      <c r="AR11" s="143" t="s">
        <v>301</v>
      </c>
      <c r="AS11" s="143" t="s">
        <v>302</v>
      </c>
      <c r="AT11" s="143" t="s">
        <v>303</v>
      </c>
      <c r="AU11" s="143" t="s">
        <v>304</v>
      </c>
      <c r="AV11" s="143" t="s">
        <v>305</v>
      </c>
      <c r="AW11" s="143" t="s">
        <v>306</v>
      </c>
      <c r="AX11" s="143" t="s">
        <v>307</v>
      </c>
      <c r="AY11" s="143" t="s">
        <v>308</v>
      </c>
      <c r="AZ11" s="143" t="s">
        <v>309</v>
      </c>
      <c r="BA11" s="143" t="s">
        <v>310</v>
      </c>
      <c r="BB11" s="143" t="s">
        <v>311</v>
      </c>
      <c r="BC11" s="143" t="s">
        <v>312</v>
      </c>
      <c r="BD11" s="143" t="s">
        <v>313</v>
      </c>
      <c r="BE11" s="143" t="s">
        <v>314</v>
      </c>
      <c r="BF11" s="143" t="s">
        <v>315</v>
      </c>
      <c r="BG11" s="143"/>
      <c r="BH11" s="143"/>
    </row>
    <row r="12" spans="1:60">
      <c r="A12" t="s">
        <v>316</v>
      </c>
      <c r="B12">
        <v>0</v>
      </c>
      <c r="C12">
        <v>0</v>
      </c>
      <c r="D12">
        <v>97215552.541666657</v>
      </c>
      <c r="E12" s="30">
        <v>55230104.061999999</v>
      </c>
      <c r="F12" s="30">
        <v>35152750.281333335</v>
      </c>
      <c r="G12" s="30">
        <v>10781240.096788418</v>
      </c>
      <c r="H12" s="30">
        <v>7673754.7632715534</v>
      </c>
      <c r="I12" s="30">
        <v>0</v>
      </c>
      <c r="J12" s="30">
        <v>0</v>
      </c>
      <c r="K12" s="30">
        <v>0</v>
      </c>
      <c r="L12" s="30">
        <v>712183.93034438824</v>
      </c>
      <c r="M12" s="30">
        <v>1428444.0190907414</v>
      </c>
      <c r="N12" s="30">
        <v>2883473.058780821</v>
      </c>
      <c r="O12" s="30">
        <v>0</v>
      </c>
      <c r="P12" s="30">
        <v>0</v>
      </c>
      <c r="Q12" s="30">
        <v>0</v>
      </c>
      <c r="R12" s="30">
        <v>549945.87394132395</v>
      </c>
      <c r="S12" s="30">
        <v>1107925.9425619391</v>
      </c>
      <c r="T12" s="30">
        <v>1846750.4247112223</v>
      </c>
      <c r="U12" s="30">
        <v>3207095.7799062077</v>
      </c>
      <c r="V12" s="30">
        <v>1005705.5315915731</v>
      </c>
      <c r="W12" s="30">
        <v>0</v>
      </c>
      <c r="X12" s="30">
        <v>0</v>
      </c>
      <c r="Y12" s="30">
        <v>0</v>
      </c>
      <c r="Z12" s="30">
        <v>153214.25077660714</v>
      </c>
      <c r="AA12" s="30">
        <v>95746.231482778705</v>
      </c>
      <c r="AB12" s="30">
        <v>14030000</v>
      </c>
      <c r="AC12" s="30">
        <v>0</v>
      </c>
      <c r="AD12" s="30">
        <v>0</v>
      </c>
      <c r="AE12" s="30">
        <v>285579.62666666665</v>
      </c>
      <c r="AF12" s="30">
        <v>1348732.73</v>
      </c>
      <c r="AG12" s="30">
        <v>0</v>
      </c>
      <c r="AH12" s="30">
        <v>0</v>
      </c>
      <c r="AI12" s="30">
        <v>0</v>
      </c>
      <c r="AJ12" s="30">
        <v>0</v>
      </c>
      <c r="AK12" s="30">
        <v>0</v>
      </c>
      <c r="AL12" s="30">
        <v>0</v>
      </c>
      <c r="AM12" s="30">
        <v>0</v>
      </c>
      <c r="AN12" s="30">
        <v>0</v>
      </c>
      <c r="AO12" s="30">
        <v>187598406.88499996</v>
      </c>
      <c r="AP12" s="30">
        <v>31445479.903247572</v>
      </c>
      <c r="AQ12" s="30">
        <v>15664312.356666671</v>
      </c>
      <c r="AR12" s="30">
        <v>18300433.725480247</v>
      </c>
      <c r="AS12" s="30">
        <v>234708199.14491424</v>
      </c>
      <c r="AT12" s="30">
        <v>128389106.76128784</v>
      </c>
      <c r="AU12" s="30">
        <v>106319092.3836264</v>
      </c>
      <c r="AV12" s="30">
        <v>219265756.48491424</v>
      </c>
      <c r="AW12" s="30">
        <v>494435.9044771503</v>
      </c>
      <c r="AX12" s="30">
        <v>484618.75883010932</v>
      </c>
      <c r="AY12" s="30">
        <v>0</v>
      </c>
      <c r="AZ12" s="30">
        <v>0</v>
      </c>
      <c r="BA12" s="30">
        <v>837089.38834568788</v>
      </c>
      <c r="BB12" s="30">
        <v>235545288.53325996</v>
      </c>
      <c r="BC12" s="30">
        <v>0</v>
      </c>
      <c r="BD12" s="30">
        <v>0</v>
      </c>
      <c r="BE12" s="30">
        <v>-214972.81847557914</v>
      </c>
      <c r="BF12" s="30">
        <v>235330315.71478441</v>
      </c>
    </row>
    <row r="13" spans="1:60">
      <c r="A13">
        <v>101258</v>
      </c>
      <c r="B13">
        <v>3022002</v>
      </c>
      <c r="C13" t="s">
        <v>19</v>
      </c>
      <c r="D13">
        <v>1599685.75</v>
      </c>
      <c r="E13" s="30">
        <v>0</v>
      </c>
      <c r="F13" s="30">
        <v>0</v>
      </c>
      <c r="G13" s="30">
        <v>348060.85774058575</v>
      </c>
      <c r="H13" s="30">
        <v>0</v>
      </c>
      <c r="I13" s="30">
        <v>0</v>
      </c>
      <c r="J13" s="30">
        <v>0</v>
      </c>
      <c r="K13" s="30">
        <v>0</v>
      </c>
      <c r="L13" s="30">
        <v>21168.102345415758</v>
      </c>
      <c r="M13" s="30">
        <v>99271.631130064095</v>
      </c>
      <c r="N13" s="30">
        <v>17250.362473347541</v>
      </c>
      <c r="O13" s="30">
        <v>0</v>
      </c>
      <c r="P13" s="30">
        <v>0</v>
      </c>
      <c r="Q13" s="30">
        <v>0</v>
      </c>
      <c r="R13" s="30">
        <v>0</v>
      </c>
      <c r="S13" s="30">
        <v>0</v>
      </c>
      <c r="T13" s="30">
        <v>0</v>
      </c>
      <c r="U13" s="30">
        <v>57544.878640776747</v>
      </c>
      <c r="V13" s="30">
        <v>0</v>
      </c>
      <c r="W13" s="30">
        <v>0</v>
      </c>
      <c r="X13" s="30">
        <v>0</v>
      </c>
      <c r="Y13" s="30">
        <v>0</v>
      </c>
      <c r="Z13" s="30">
        <v>0</v>
      </c>
      <c r="AA13" s="30">
        <v>0</v>
      </c>
      <c r="AB13" s="30">
        <v>122000</v>
      </c>
      <c r="AC13" s="30">
        <v>0</v>
      </c>
      <c r="AD13" s="30">
        <v>0</v>
      </c>
      <c r="AE13" s="30">
        <v>0</v>
      </c>
      <c r="AF13" s="30">
        <v>26622</v>
      </c>
      <c r="AG13" s="30">
        <v>0</v>
      </c>
      <c r="AH13" s="30">
        <v>0</v>
      </c>
      <c r="AI13" s="30">
        <v>0</v>
      </c>
      <c r="AJ13" s="30">
        <v>0</v>
      </c>
      <c r="AK13" s="30">
        <v>0</v>
      </c>
      <c r="AL13" s="30">
        <v>0</v>
      </c>
      <c r="AM13" s="30">
        <v>0</v>
      </c>
      <c r="AN13" s="30">
        <v>0</v>
      </c>
      <c r="AO13" s="30">
        <v>1599685.75</v>
      </c>
      <c r="AP13" s="30">
        <v>543295.83233018988</v>
      </c>
      <c r="AQ13" s="30">
        <v>148622</v>
      </c>
      <c r="AR13" s="30">
        <v>226680.92812865938</v>
      </c>
      <c r="AS13" s="30">
        <v>2291603.5823301896</v>
      </c>
      <c r="AT13" s="30">
        <v>2291603.5823301901</v>
      </c>
      <c r="AU13" s="30">
        <v>0</v>
      </c>
      <c r="AV13" s="30">
        <v>2142981.5823301896</v>
      </c>
      <c r="AW13" s="30">
        <v>4455.2631649276291</v>
      </c>
      <c r="AX13" s="30">
        <v>4512.4975433684212</v>
      </c>
      <c r="AY13" s="30">
        <v>-1.2683525673028669E-2</v>
      </c>
      <c r="AZ13" s="30">
        <v>0</v>
      </c>
      <c r="BA13" s="30">
        <v>0</v>
      </c>
      <c r="BB13" s="30">
        <v>2291603.5823301896</v>
      </c>
      <c r="BC13" s="30">
        <v>4764.2486119130763</v>
      </c>
      <c r="BD13" s="30">
        <v>-1.3293036713979411E-3</v>
      </c>
      <c r="BE13" s="30">
        <v>-4648.7543096234313</v>
      </c>
      <c r="BF13" s="30">
        <v>2286954.8280205661</v>
      </c>
    </row>
    <row r="14" spans="1:60">
      <c r="A14">
        <v>101259</v>
      </c>
      <c r="B14">
        <v>3022003</v>
      </c>
      <c r="C14" t="s">
        <v>22</v>
      </c>
      <c r="D14">
        <v>1323648.5</v>
      </c>
      <c r="E14" s="30">
        <v>0</v>
      </c>
      <c r="F14" s="30">
        <v>0</v>
      </c>
      <c r="G14" s="30">
        <v>218291.09053708441</v>
      </c>
      <c r="H14" s="30">
        <v>0</v>
      </c>
      <c r="I14" s="30">
        <v>0</v>
      </c>
      <c r="J14" s="30">
        <v>0</v>
      </c>
      <c r="K14" s="30">
        <v>0</v>
      </c>
      <c r="L14" s="30">
        <v>4619.4601542416467</v>
      </c>
      <c r="M14" s="30">
        <v>11003.830334190236</v>
      </c>
      <c r="N14" s="30">
        <v>25813.727506426745</v>
      </c>
      <c r="O14" s="30">
        <v>0</v>
      </c>
      <c r="P14" s="30">
        <v>0</v>
      </c>
      <c r="Q14" s="30">
        <v>0</v>
      </c>
      <c r="R14" s="30">
        <v>0</v>
      </c>
      <c r="S14" s="30">
        <v>0</v>
      </c>
      <c r="T14" s="30">
        <v>0</v>
      </c>
      <c r="U14" s="30">
        <v>86123.431952662708</v>
      </c>
      <c r="V14" s="30">
        <v>0</v>
      </c>
      <c r="W14" s="30">
        <v>0</v>
      </c>
      <c r="X14" s="30">
        <v>0</v>
      </c>
      <c r="Y14" s="30">
        <v>0</v>
      </c>
      <c r="Z14" s="30">
        <v>22271.878989898931</v>
      </c>
      <c r="AA14" s="30">
        <v>0</v>
      </c>
      <c r="AB14" s="30">
        <v>122000</v>
      </c>
      <c r="AC14" s="30">
        <v>0</v>
      </c>
      <c r="AD14" s="30">
        <v>0</v>
      </c>
      <c r="AE14" s="30">
        <v>0</v>
      </c>
      <c r="AF14" s="30">
        <v>21075.75</v>
      </c>
      <c r="AG14" s="30">
        <v>0</v>
      </c>
      <c r="AH14" s="30">
        <v>0</v>
      </c>
      <c r="AI14" s="30">
        <v>0</v>
      </c>
      <c r="AJ14" s="30">
        <v>0</v>
      </c>
      <c r="AK14" s="30">
        <v>0</v>
      </c>
      <c r="AL14" s="30">
        <v>0</v>
      </c>
      <c r="AM14" s="30">
        <v>0</v>
      </c>
      <c r="AN14" s="30">
        <v>0</v>
      </c>
      <c r="AO14" s="30">
        <v>1323648.5</v>
      </c>
      <c r="AP14" s="30">
        <v>368123.41947450471</v>
      </c>
      <c r="AQ14" s="30">
        <v>143075.75</v>
      </c>
      <c r="AR14" s="30">
        <v>219905.11514895022</v>
      </c>
      <c r="AS14" s="30">
        <v>1834847.6694745047</v>
      </c>
      <c r="AT14" s="30">
        <v>1834847.6694745047</v>
      </c>
      <c r="AU14" s="30">
        <v>0</v>
      </c>
      <c r="AV14" s="30">
        <v>1691771.9194745047</v>
      </c>
      <c r="AW14" s="30">
        <v>4250.6832147600617</v>
      </c>
      <c r="AX14" s="30">
        <v>4304.9693063131308</v>
      </c>
      <c r="AY14" s="30">
        <v>-1.2610099559469547E-2</v>
      </c>
      <c r="AZ14" s="30">
        <v>0</v>
      </c>
      <c r="BA14" s="30">
        <v>0</v>
      </c>
      <c r="BB14" s="30">
        <v>1834847.6694745047</v>
      </c>
      <c r="BC14" s="30">
        <v>4610.1700238052881</v>
      </c>
      <c r="BD14" s="30">
        <v>-1.1385907292733588E-3</v>
      </c>
      <c r="BE14" s="30">
        <v>-3365.4106393861894</v>
      </c>
      <c r="BF14" s="30">
        <v>1831482.2588351185</v>
      </c>
    </row>
    <row r="15" spans="1:60">
      <c r="A15">
        <v>101262</v>
      </c>
      <c r="B15">
        <v>3022007</v>
      </c>
      <c r="C15" t="s">
        <v>25</v>
      </c>
      <c r="D15">
        <v>1190618.5</v>
      </c>
      <c r="E15" s="30">
        <v>0</v>
      </c>
      <c r="F15" s="30">
        <v>0</v>
      </c>
      <c r="G15" s="30">
        <v>72719.300387811643</v>
      </c>
      <c r="H15" s="30">
        <v>0</v>
      </c>
      <c r="I15" s="30">
        <v>0</v>
      </c>
      <c r="J15" s="30">
        <v>0</v>
      </c>
      <c r="K15" s="30">
        <v>0</v>
      </c>
      <c r="L15" s="30">
        <v>641.4166666666664</v>
      </c>
      <c r="M15" s="30">
        <v>713.01666666666722</v>
      </c>
      <c r="N15" s="30">
        <v>12544.916666666661</v>
      </c>
      <c r="O15" s="30">
        <v>0</v>
      </c>
      <c r="P15" s="30">
        <v>0</v>
      </c>
      <c r="Q15" s="30">
        <v>0</v>
      </c>
      <c r="R15" s="30">
        <v>0</v>
      </c>
      <c r="S15" s="30">
        <v>0</v>
      </c>
      <c r="T15" s="30">
        <v>0</v>
      </c>
      <c r="U15" s="30">
        <v>4193.1491712707266</v>
      </c>
      <c r="V15" s="30">
        <v>0</v>
      </c>
      <c r="W15" s="30">
        <v>0</v>
      </c>
      <c r="X15" s="30">
        <v>0</v>
      </c>
      <c r="Y15" s="30">
        <v>0</v>
      </c>
      <c r="Z15" s="30">
        <v>0</v>
      </c>
      <c r="AA15" s="30">
        <v>0</v>
      </c>
      <c r="AB15" s="30">
        <v>122000</v>
      </c>
      <c r="AC15" s="30">
        <v>0</v>
      </c>
      <c r="AD15" s="30">
        <v>0</v>
      </c>
      <c r="AE15" s="30">
        <v>0</v>
      </c>
      <c r="AF15" s="30">
        <v>16672.5</v>
      </c>
      <c r="AG15" s="30">
        <v>0</v>
      </c>
      <c r="AH15" s="30">
        <v>0</v>
      </c>
      <c r="AI15" s="30">
        <v>0</v>
      </c>
      <c r="AJ15" s="30">
        <v>0</v>
      </c>
      <c r="AK15" s="30">
        <v>0</v>
      </c>
      <c r="AL15" s="30">
        <v>0</v>
      </c>
      <c r="AM15" s="30">
        <v>0</v>
      </c>
      <c r="AN15" s="30">
        <v>0</v>
      </c>
      <c r="AO15" s="30">
        <v>1190618.5</v>
      </c>
      <c r="AP15" s="30">
        <v>90811.799559082356</v>
      </c>
      <c r="AQ15" s="30">
        <v>138672.5</v>
      </c>
      <c r="AR15" s="30">
        <v>75094.711748833055</v>
      </c>
      <c r="AS15" s="30">
        <v>1420102.7995590824</v>
      </c>
      <c r="AT15" s="30">
        <v>1420102.7995590824</v>
      </c>
      <c r="AU15" s="30">
        <v>0</v>
      </c>
      <c r="AV15" s="30">
        <v>1281430.2995590824</v>
      </c>
      <c r="AW15" s="30">
        <v>3579.4142445784423</v>
      </c>
      <c r="AX15" s="30">
        <v>3587.5590041436467</v>
      </c>
      <c r="AY15" s="30">
        <v>-2.2702789154957826E-3</v>
      </c>
      <c r="AZ15" s="30">
        <v>0</v>
      </c>
      <c r="BA15" s="30">
        <v>0</v>
      </c>
      <c r="BB15" s="30">
        <v>1420102.7995590824</v>
      </c>
      <c r="BC15" s="30">
        <v>3966.7675965337498</v>
      </c>
      <c r="BD15" s="30">
        <v>1.0242292175249412E-2</v>
      </c>
      <c r="BE15" s="30">
        <v>-2173.8037673130193</v>
      </c>
      <c r="BF15" s="30">
        <v>1417928.9957917694</v>
      </c>
    </row>
    <row r="16" spans="1:60">
      <c r="A16">
        <v>101263</v>
      </c>
      <c r="B16">
        <v>3022008</v>
      </c>
      <c r="C16" t="s">
        <v>24</v>
      </c>
      <c r="D16">
        <v>901278.25</v>
      </c>
      <c r="E16" s="30">
        <v>0</v>
      </c>
      <c r="F16" s="30">
        <v>0</v>
      </c>
      <c r="G16" s="30">
        <v>69692.334572490698</v>
      </c>
      <c r="H16" s="30">
        <v>0</v>
      </c>
      <c r="I16" s="30">
        <v>0</v>
      </c>
      <c r="J16" s="30">
        <v>0</v>
      </c>
      <c r="K16" s="30">
        <v>0</v>
      </c>
      <c r="L16" s="30">
        <v>433.19702602230501</v>
      </c>
      <c r="M16" s="30">
        <v>722.33085501858773</v>
      </c>
      <c r="N16" s="30">
        <v>0</v>
      </c>
      <c r="O16" s="30">
        <v>0</v>
      </c>
      <c r="P16" s="30">
        <v>0</v>
      </c>
      <c r="Q16" s="30">
        <v>0</v>
      </c>
      <c r="R16" s="30">
        <v>0</v>
      </c>
      <c r="S16" s="30">
        <v>0</v>
      </c>
      <c r="T16" s="30">
        <v>0</v>
      </c>
      <c r="U16" s="30">
        <v>74208.833333333387</v>
      </c>
      <c r="V16" s="30">
        <v>0</v>
      </c>
      <c r="W16" s="30">
        <v>0</v>
      </c>
      <c r="X16" s="30">
        <v>0</v>
      </c>
      <c r="Y16" s="30">
        <v>0</v>
      </c>
      <c r="Z16" s="30">
        <v>0</v>
      </c>
      <c r="AA16" s="30">
        <v>0</v>
      </c>
      <c r="AB16" s="30">
        <v>122000</v>
      </c>
      <c r="AC16" s="30">
        <v>0</v>
      </c>
      <c r="AD16" s="30">
        <v>0</v>
      </c>
      <c r="AE16" s="30">
        <v>0</v>
      </c>
      <c r="AF16" s="30">
        <v>16672.5</v>
      </c>
      <c r="AG16" s="30">
        <v>0</v>
      </c>
      <c r="AH16" s="30">
        <v>0</v>
      </c>
      <c r="AI16" s="30">
        <v>0</v>
      </c>
      <c r="AJ16" s="30">
        <v>0</v>
      </c>
      <c r="AK16" s="30">
        <v>0</v>
      </c>
      <c r="AL16" s="30">
        <v>0</v>
      </c>
      <c r="AM16" s="30">
        <v>0</v>
      </c>
      <c r="AN16" s="30">
        <v>0</v>
      </c>
      <c r="AO16" s="30">
        <v>901278.25</v>
      </c>
      <c r="AP16" s="30">
        <v>145056.69578686496</v>
      </c>
      <c r="AQ16" s="30">
        <v>138672.5</v>
      </c>
      <c r="AR16" s="30">
        <v>128935.9270740397</v>
      </c>
      <c r="AS16" s="30">
        <v>1185007.445786865</v>
      </c>
      <c r="AT16" s="30">
        <v>1185007.445786865</v>
      </c>
      <c r="AU16" s="30">
        <v>0</v>
      </c>
      <c r="AV16" s="30">
        <v>1046334.945786865</v>
      </c>
      <c r="AW16" s="30">
        <v>3861.0145600991327</v>
      </c>
      <c r="AX16" s="30">
        <v>3740.4739837037037</v>
      </c>
      <c r="AY16" s="30">
        <v>3.2226016521059574E-2</v>
      </c>
      <c r="AZ16" s="30">
        <v>-2.7392114042900637E-2</v>
      </c>
      <c r="BA16" s="30">
        <v>-27766.521772687087</v>
      </c>
      <c r="BB16" s="30">
        <v>1157240.9240141779</v>
      </c>
      <c r="BC16" s="30">
        <v>4270.2617122294387</v>
      </c>
      <c r="BD16" s="30">
        <v>1.7947126446601569E-2</v>
      </c>
      <c r="BE16" s="30">
        <v>-1746.6201858736058</v>
      </c>
      <c r="BF16" s="30">
        <v>1155494.3038283042</v>
      </c>
    </row>
    <row r="17" spans="1:58">
      <c r="A17">
        <v>101264</v>
      </c>
      <c r="B17">
        <v>3022009</v>
      </c>
      <c r="C17" t="s">
        <v>26</v>
      </c>
      <c r="D17">
        <v>1197270</v>
      </c>
      <c r="E17" s="30">
        <v>0</v>
      </c>
      <c r="F17" s="30">
        <v>0</v>
      </c>
      <c r="G17" s="30">
        <v>179443.53939393943</v>
      </c>
      <c r="H17" s="30">
        <v>0</v>
      </c>
      <c r="I17" s="30">
        <v>0</v>
      </c>
      <c r="J17" s="30">
        <v>0</v>
      </c>
      <c r="K17" s="30">
        <v>0</v>
      </c>
      <c r="L17" s="30">
        <v>4073.684210526314</v>
      </c>
      <c r="M17" s="30">
        <v>45550.588235294083</v>
      </c>
      <c r="N17" s="30">
        <v>9373.374613003105</v>
      </c>
      <c r="O17" s="30">
        <v>0</v>
      </c>
      <c r="P17" s="30">
        <v>0</v>
      </c>
      <c r="Q17" s="30">
        <v>0</v>
      </c>
      <c r="R17" s="30">
        <v>0</v>
      </c>
      <c r="S17" s="30">
        <v>0</v>
      </c>
      <c r="T17" s="30">
        <v>0</v>
      </c>
      <c r="U17" s="30">
        <v>47881.368821292715</v>
      </c>
      <c r="V17" s="30">
        <v>0</v>
      </c>
      <c r="W17" s="30">
        <v>0</v>
      </c>
      <c r="X17" s="30">
        <v>0</v>
      </c>
      <c r="Y17" s="30">
        <v>0</v>
      </c>
      <c r="Z17" s="30">
        <v>0</v>
      </c>
      <c r="AA17" s="30">
        <v>0</v>
      </c>
      <c r="AB17" s="30">
        <v>122000</v>
      </c>
      <c r="AC17" s="30">
        <v>0</v>
      </c>
      <c r="AD17" s="30">
        <v>0</v>
      </c>
      <c r="AE17" s="30">
        <v>0</v>
      </c>
      <c r="AF17" s="30">
        <v>11280</v>
      </c>
      <c r="AG17" s="30">
        <v>0</v>
      </c>
      <c r="AH17" s="30">
        <v>0</v>
      </c>
      <c r="AI17" s="30">
        <v>0</v>
      </c>
      <c r="AJ17" s="30">
        <v>0</v>
      </c>
      <c r="AK17" s="30">
        <v>0</v>
      </c>
      <c r="AL17" s="30">
        <v>0</v>
      </c>
      <c r="AM17" s="30">
        <v>0</v>
      </c>
      <c r="AN17" s="30">
        <v>0</v>
      </c>
      <c r="AO17" s="30">
        <v>1197270</v>
      </c>
      <c r="AP17" s="30">
        <v>286322.55527405563</v>
      </c>
      <c r="AQ17" s="30">
        <v>133280</v>
      </c>
      <c r="AR17" s="30">
        <v>149446.75611184529</v>
      </c>
      <c r="AS17" s="30">
        <v>1616872.5552740556</v>
      </c>
      <c r="AT17" s="30">
        <v>1616872.5552740556</v>
      </c>
      <c r="AU17" s="30">
        <v>0</v>
      </c>
      <c r="AV17" s="30">
        <v>1483592.5552740556</v>
      </c>
      <c r="AW17" s="30">
        <v>4121.0904313168212</v>
      </c>
      <c r="AX17" s="30">
        <v>4248.8899475308644</v>
      </c>
      <c r="AY17" s="30">
        <v>-3.0078330526849894E-2</v>
      </c>
      <c r="AZ17" s="30">
        <v>1.5078330526849894E-2</v>
      </c>
      <c r="BA17" s="30">
        <v>23063.8201203889</v>
      </c>
      <c r="BB17" s="30">
        <v>1639936.3753944444</v>
      </c>
      <c r="BC17" s="30">
        <v>4555.3788205401233</v>
      </c>
      <c r="BD17" s="30">
        <v>-1.5485102516687665E-2</v>
      </c>
      <c r="BE17" s="30">
        <v>-2919.8060606060608</v>
      </c>
      <c r="BF17" s="30">
        <v>1637016.5693338383</v>
      </c>
    </row>
    <row r="18" spans="1:58">
      <c r="A18">
        <v>101265</v>
      </c>
      <c r="B18">
        <v>3022010</v>
      </c>
      <c r="C18" t="s">
        <v>220</v>
      </c>
      <c r="D18">
        <v>994399.25</v>
      </c>
      <c r="E18" s="30">
        <v>0</v>
      </c>
      <c r="F18" s="30">
        <v>0</v>
      </c>
      <c r="G18" s="30">
        <v>211558.49211726384</v>
      </c>
      <c r="H18" s="30">
        <v>0</v>
      </c>
      <c r="I18" s="30">
        <v>0</v>
      </c>
      <c r="J18" s="30">
        <v>0</v>
      </c>
      <c r="K18" s="30">
        <v>0</v>
      </c>
      <c r="L18" s="30">
        <v>29685.748407643321</v>
      </c>
      <c r="M18" s="30">
        <v>6827.4840764331238</v>
      </c>
      <c r="N18" s="30">
        <v>8008.2484076433157</v>
      </c>
      <c r="O18" s="30">
        <v>0</v>
      </c>
      <c r="P18" s="30">
        <v>0</v>
      </c>
      <c r="Q18" s="30">
        <v>0</v>
      </c>
      <c r="R18" s="30">
        <v>0</v>
      </c>
      <c r="S18" s="30">
        <v>0</v>
      </c>
      <c r="T18" s="30">
        <v>0</v>
      </c>
      <c r="U18" s="30">
        <v>45780.222222222241</v>
      </c>
      <c r="V18" s="30">
        <v>0</v>
      </c>
      <c r="W18" s="30">
        <v>0</v>
      </c>
      <c r="X18" s="30">
        <v>0</v>
      </c>
      <c r="Y18" s="30">
        <v>0</v>
      </c>
      <c r="Z18" s="30">
        <v>0</v>
      </c>
      <c r="AA18" s="30">
        <v>0</v>
      </c>
      <c r="AB18" s="30">
        <v>122000</v>
      </c>
      <c r="AC18" s="30">
        <v>0</v>
      </c>
      <c r="AD18" s="30">
        <v>0</v>
      </c>
      <c r="AE18" s="30">
        <v>0</v>
      </c>
      <c r="AF18" s="30">
        <v>21075.75</v>
      </c>
      <c r="AG18" s="30">
        <v>0</v>
      </c>
      <c r="AH18" s="30">
        <v>0</v>
      </c>
      <c r="AI18" s="30">
        <v>0</v>
      </c>
      <c r="AJ18" s="30">
        <v>0</v>
      </c>
      <c r="AK18" s="30">
        <v>0</v>
      </c>
      <c r="AL18" s="30">
        <v>0</v>
      </c>
      <c r="AM18" s="30">
        <v>0</v>
      </c>
      <c r="AN18" s="30">
        <v>0</v>
      </c>
      <c r="AO18" s="30">
        <v>994399.25</v>
      </c>
      <c r="AP18" s="30">
        <v>301860.19523120584</v>
      </c>
      <c r="AQ18" s="30">
        <v>143075.75</v>
      </c>
      <c r="AR18" s="30">
        <v>141744.18307401895</v>
      </c>
      <c r="AS18" s="30">
        <v>1439335.1952312058</v>
      </c>
      <c r="AT18" s="30">
        <v>1439335.1952312058</v>
      </c>
      <c r="AU18" s="30">
        <v>0</v>
      </c>
      <c r="AV18" s="30">
        <v>1296259.4452312058</v>
      </c>
      <c r="AW18" s="30">
        <v>4335.3158703384806</v>
      </c>
      <c r="AX18" s="30">
        <v>4750.3271292358804</v>
      </c>
      <c r="AY18" s="30">
        <v>-8.7364774594830261E-2</v>
      </c>
      <c r="AZ18" s="30">
        <v>7.2364774594830261E-2</v>
      </c>
      <c r="BA18" s="30">
        <v>102783.14923569962</v>
      </c>
      <c r="BB18" s="30">
        <v>1542118.3444669053</v>
      </c>
      <c r="BC18" s="30">
        <v>5157.5864363441651</v>
      </c>
      <c r="BD18" s="30">
        <v>1.198171805454562E-3</v>
      </c>
      <c r="BE18" s="30">
        <v>-2856.6089902280128</v>
      </c>
      <c r="BF18" s="30">
        <v>1539261.7354766773</v>
      </c>
    </row>
    <row r="19" spans="1:58">
      <c r="A19">
        <v>101266</v>
      </c>
      <c r="B19">
        <v>3022011</v>
      </c>
      <c r="C19" t="s">
        <v>30</v>
      </c>
      <c r="D19">
        <v>764922.5</v>
      </c>
      <c r="E19" s="30">
        <v>0</v>
      </c>
      <c r="F19" s="30">
        <v>0</v>
      </c>
      <c r="G19" s="30">
        <v>45845.081355932198</v>
      </c>
      <c r="H19" s="30">
        <v>0</v>
      </c>
      <c r="I19" s="30">
        <v>0</v>
      </c>
      <c r="J19" s="30">
        <v>0</v>
      </c>
      <c r="K19" s="30">
        <v>0</v>
      </c>
      <c r="L19" s="30">
        <v>213.14655172413811</v>
      </c>
      <c r="M19" s="30">
        <v>7108.1896551724185</v>
      </c>
      <c r="N19" s="30">
        <v>0</v>
      </c>
      <c r="O19" s="30">
        <v>0</v>
      </c>
      <c r="P19" s="30">
        <v>0</v>
      </c>
      <c r="Q19" s="30">
        <v>0</v>
      </c>
      <c r="R19" s="30">
        <v>0</v>
      </c>
      <c r="S19" s="30">
        <v>0</v>
      </c>
      <c r="T19" s="30">
        <v>0</v>
      </c>
      <c r="U19" s="30">
        <v>10265.26315789474</v>
      </c>
      <c r="V19" s="30">
        <v>0</v>
      </c>
      <c r="W19" s="30">
        <v>0</v>
      </c>
      <c r="X19" s="30">
        <v>0</v>
      </c>
      <c r="Y19" s="30">
        <v>0</v>
      </c>
      <c r="Z19" s="30">
        <v>1912.086324786357</v>
      </c>
      <c r="AA19" s="30">
        <v>0</v>
      </c>
      <c r="AB19" s="30">
        <v>122000</v>
      </c>
      <c r="AC19" s="30">
        <v>0</v>
      </c>
      <c r="AD19" s="30">
        <v>0</v>
      </c>
      <c r="AE19" s="30">
        <v>0</v>
      </c>
      <c r="AF19" s="30">
        <v>15529.5</v>
      </c>
      <c r="AG19" s="30">
        <v>0</v>
      </c>
      <c r="AH19" s="30">
        <v>0</v>
      </c>
      <c r="AI19" s="30">
        <v>0</v>
      </c>
      <c r="AJ19" s="30">
        <v>0</v>
      </c>
      <c r="AK19" s="30">
        <v>0</v>
      </c>
      <c r="AL19" s="30">
        <v>0</v>
      </c>
      <c r="AM19" s="30">
        <v>0</v>
      </c>
      <c r="AN19" s="30">
        <v>0</v>
      </c>
      <c r="AO19" s="30">
        <v>764922.5</v>
      </c>
      <c r="AP19" s="30">
        <v>65343.767045509856</v>
      </c>
      <c r="AQ19" s="30">
        <v>137529.5</v>
      </c>
      <c r="AR19" s="30">
        <v>57232.145495246848</v>
      </c>
      <c r="AS19" s="30">
        <v>967795.76704550989</v>
      </c>
      <c r="AT19" s="30">
        <v>967795.76704550977</v>
      </c>
      <c r="AU19" s="30">
        <v>0</v>
      </c>
      <c r="AV19" s="30">
        <v>830266.26704550989</v>
      </c>
      <c r="AW19" s="30">
        <v>3609.8533349804779</v>
      </c>
      <c r="AX19" s="30">
        <v>3663.2571811965809</v>
      </c>
      <c r="AY19" s="30">
        <v>-1.457824105012984E-2</v>
      </c>
      <c r="AZ19" s="30">
        <v>0</v>
      </c>
      <c r="BA19" s="30">
        <v>0</v>
      </c>
      <c r="BB19" s="30">
        <v>967795.76704550989</v>
      </c>
      <c r="BC19" s="30">
        <v>4207.807682806565</v>
      </c>
      <c r="BD19" s="30">
        <v>4.8289015717015715E-3</v>
      </c>
      <c r="BE19" s="30">
        <v>-1390.5449152542371</v>
      </c>
      <c r="BF19" s="30">
        <v>966405.22213025566</v>
      </c>
    </row>
    <row r="20" spans="1:58">
      <c r="A20">
        <v>101269</v>
      </c>
      <c r="B20">
        <v>3022014</v>
      </c>
      <c r="C20" t="s">
        <v>32</v>
      </c>
      <c r="D20">
        <v>2178366.25</v>
      </c>
      <c r="E20" s="30">
        <v>0</v>
      </c>
      <c r="F20" s="30">
        <v>0</v>
      </c>
      <c r="G20" s="30">
        <v>250724.13133333332</v>
      </c>
      <c r="H20" s="30">
        <v>0</v>
      </c>
      <c r="I20" s="30">
        <v>0</v>
      </c>
      <c r="J20" s="30">
        <v>0</v>
      </c>
      <c r="K20" s="30">
        <v>0</v>
      </c>
      <c r="L20" s="30">
        <v>19141.262135922279</v>
      </c>
      <c r="M20" s="30">
        <v>23557.742718446589</v>
      </c>
      <c r="N20" s="30">
        <v>57937.823624595425</v>
      </c>
      <c r="O20" s="30">
        <v>0</v>
      </c>
      <c r="P20" s="30">
        <v>0</v>
      </c>
      <c r="Q20" s="30">
        <v>0</v>
      </c>
      <c r="R20" s="30">
        <v>0</v>
      </c>
      <c r="S20" s="30">
        <v>0</v>
      </c>
      <c r="T20" s="30">
        <v>0</v>
      </c>
      <c r="U20" s="30">
        <v>113086.74242424252</v>
      </c>
      <c r="V20" s="30">
        <v>0</v>
      </c>
      <c r="W20" s="30">
        <v>0</v>
      </c>
      <c r="X20" s="30">
        <v>0</v>
      </c>
      <c r="Y20" s="30">
        <v>0</v>
      </c>
      <c r="Z20" s="30">
        <v>2041.9834935897786</v>
      </c>
      <c r="AA20" s="30">
        <v>0</v>
      </c>
      <c r="AB20" s="30">
        <v>122000</v>
      </c>
      <c r="AC20" s="30">
        <v>0</v>
      </c>
      <c r="AD20" s="30">
        <v>0</v>
      </c>
      <c r="AE20" s="30">
        <v>0</v>
      </c>
      <c r="AF20" s="30">
        <v>23294.25</v>
      </c>
      <c r="AG20" s="30">
        <v>0</v>
      </c>
      <c r="AH20" s="30">
        <v>0</v>
      </c>
      <c r="AI20" s="30">
        <v>0</v>
      </c>
      <c r="AJ20" s="30">
        <v>0</v>
      </c>
      <c r="AK20" s="30">
        <v>0</v>
      </c>
      <c r="AL20" s="30">
        <v>0</v>
      </c>
      <c r="AM20" s="30">
        <v>0</v>
      </c>
      <c r="AN20" s="30">
        <v>0</v>
      </c>
      <c r="AO20" s="30">
        <v>2178366.25</v>
      </c>
      <c r="AP20" s="30">
        <v>466489.68573012995</v>
      </c>
      <c r="AQ20" s="30">
        <v>145294.25</v>
      </c>
      <c r="AR20" s="30">
        <v>283427.39913029183</v>
      </c>
      <c r="AS20" s="30">
        <v>2790150.1857301299</v>
      </c>
      <c r="AT20" s="30">
        <v>2790150.1857301304</v>
      </c>
      <c r="AU20" s="30">
        <v>0</v>
      </c>
      <c r="AV20" s="30">
        <v>2644855.9357301299</v>
      </c>
      <c r="AW20" s="30">
        <v>4037.9479934811143</v>
      </c>
      <c r="AX20" s="30">
        <v>4049.1648601626016</v>
      </c>
      <c r="AY20" s="30">
        <v>-2.7701679405162287E-3</v>
      </c>
      <c r="AZ20" s="30">
        <v>0</v>
      </c>
      <c r="BA20" s="30">
        <v>0</v>
      </c>
      <c r="BB20" s="30">
        <v>2790150.1857301299</v>
      </c>
      <c r="BC20" s="30">
        <v>4259.771275923863</v>
      </c>
      <c r="BD20" s="30">
        <v>2.4809648764856362E-3</v>
      </c>
      <c r="BE20" s="30">
        <v>-4789.4691666666668</v>
      </c>
      <c r="BF20" s="30">
        <v>2785360.7165634632</v>
      </c>
    </row>
    <row r="21" spans="1:58">
      <c r="A21">
        <v>101270</v>
      </c>
      <c r="B21">
        <v>3022015</v>
      </c>
      <c r="C21" t="s">
        <v>33</v>
      </c>
      <c r="D21">
        <v>758271</v>
      </c>
      <c r="E21" s="30">
        <v>0</v>
      </c>
      <c r="F21" s="30">
        <v>0</v>
      </c>
      <c r="G21" s="30">
        <v>133665.96610169491</v>
      </c>
      <c r="H21" s="30">
        <v>0</v>
      </c>
      <c r="I21" s="30">
        <v>0</v>
      </c>
      <c r="J21" s="30">
        <v>0</v>
      </c>
      <c r="K21" s="30">
        <v>0</v>
      </c>
      <c r="L21" s="30">
        <v>18615.189873417723</v>
      </c>
      <c r="M21" s="30">
        <v>3448.8607594936689</v>
      </c>
      <c r="N21" s="30">
        <v>24271.898734177183</v>
      </c>
      <c r="O21" s="30">
        <v>0</v>
      </c>
      <c r="P21" s="30">
        <v>0</v>
      </c>
      <c r="Q21" s="30">
        <v>0</v>
      </c>
      <c r="R21" s="30">
        <v>0</v>
      </c>
      <c r="S21" s="30">
        <v>0</v>
      </c>
      <c r="T21" s="30">
        <v>0</v>
      </c>
      <c r="U21" s="30">
        <v>28604.637681159467</v>
      </c>
      <c r="V21" s="30">
        <v>0</v>
      </c>
      <c r="W21" s="30">
        <v>0</v>
      </c>
      <c r="X21" s="30">
        <v>0</v>
      </c>
      <c r="Y21" s="30">
        <v>0</v>
      </c>
      <c r="Z21" s="30">
        <v>0</v>
      </c>
      <c r="AA21" s="30">
        <v>0</v>
      </c>
      <c r="AB21" s="30">
        <v>122000</v>
      </c>
      <c r="AC21" s="30">
        <v>0</v>
      </c>
      <c r="AD21" s="30">
        <v>0</v>
      </c>
      <c r="AE21" s="30">
        <v>0</v>
      </c>
      <c r="AF21" s="30">
        <v>17624.75</v>
      </c>
      <c r="AG21" s="30">
        <v>0</v>
      </c>
      <c r="AH21" s="30">
        <v>0</v>
      </c>
      <c r="AI21" s="30">
        <v>0</v>
      </c>
      <c r="AJ21" s="30">
        <v>0</v>
      </c>
      <c r="AK21" s="30">
        <v>0</v>
      </c>
      <c r="AL21" s="30">
        <v>0</v>
      </c>
      <c r="AM21" s="30">
        <v>0</v>
      </c>
      <c r="AN21" s="30">
        <v>0</v>
      </c>
      <c r="AO21" s="30">
        <v>758271</v>
      </c>
      <c r="AP21" s="30">
        <v>208606.55314994295</v>
      </c>
      <c r="AQ21" s="30">
        <v>139624.75</v>
      </c>
      <c r="AR21" s="30">
        <v>98727.215774916156</v>
      </c>
      <c r="AS21" s="30">
        <v>1106502.303149943</v>
      </c>
      <c r="AT21" s="30">
        <v>1106502.3031499428</v>
      </c>
      <c r="AU21" s="30">
        <v>0</v>
      </c>
      <c r="AV21" s="30">
        <v>966877.55314994301</v>
      </c>
      <c r="AW21" s="30">
        <v>4240.691022587469</v>
      </c>
      <c r="AX21" s="30">
        <v>4792.0178712389379</v>
      </c>
      <c r="AY21" s="30">
        <v>-0.11505108358640737</v>
      </c>
      <c r="AZ21" s="30">
        <v>0.10005108358640737</v>
      </c>
      <c r="BA21" s="30">
        <v>109313.82037289774</v>
      </c>
      <c r="BB21" s="30">
        <v>1215816.1235228407</v>
      </c>
      <c r="BC21" s="30">
        <v>5332.5268575563186</v>
      </c>
      <c r="BD21" s="30">
        <v>-5.2370404260526637E-4</v>
      </c>
      <c r="BE21" s="30">
        <v>-1987.3871186440679</v>
      </c>
      <c r="BF21" s="30">
        <v>1213828.7364041966</v>
      </c>
    </row>
    <row r="22" spans="1:58">
      <c r="A22">
        <v>101271</v>
      </c>
      <c r="B22">
        <v>3022016</v>
      </c>
      <c r="C22" t="s">
        <v>34</v>
      </c>
      <c r="D22">
        <v>705059</v>
      </c>
      <c r="E22" s="30">
        <v>0</v>
      </c>
      <c r="F22" s="30">
        <v>0</v>
      </c>
      <c r="G22" s="30">
        <v>55082.576525821591</v>
      </c>
      <c r="H22" s="30">
        <v>0</v>
      </c>
      <c r="I22" s="30">
        <v>0</v>
      </c>
      <c r="J22" s="30">
        <v>0</v>
      </c>
      <c r="K22" s="30">
        <v>0</v>
      </c>
      <c r="L22" s="30">
        <v>641.97183098591449</v>
      </c>
      <c r="M22" s="30">
        <v>3568.1690140845112</v>
      </c>
      <c r="N22" s="30">
        <v>0</v>
      </c>
      <c r="O22" s="30">
        <v>0</v>
      </c>
      <c r="P22" s="30">
        <v>0</v>
      </c>
      <c r="Q22" s="30">
        <v>0</v>
      </c>
      <c r="R22" s="30">
        <v>0</v>
      </c>
      <c r="S22" s="30">
        <v>0</v>
      </c>
      <c r="T22" s="30">
        <v>0</v>
      </c>
      <c r="U22" s="30">
        <v>18419.672131147519</v>
      </c>
      <c r="V22" s="30">
        <v>0</v>
      </c>
      <c r="W22" s="30">
        <v>0</v>
      </c>
      <c r="X22" s="30">
        <v>0</v>
      </c>
      <c r="Y22" s="30">
        <v>0</v>
      </c>
      <c r="Z22" s="30">
        <v>0</v>
      </c>
      <c r="AA22" s="30">
        <v>0</v>
      </c>
      <c r="AB22" s="30">
        <v>122000</v>
      </c>
      <c r="AC22" s="30">
        <v>0</v>
      </c>
      <c r="AD22" s="30">
        <v>0</v>
      </c>
      <c r="AE22" s="30">
        <v>0</v>
      </c>
      <c r="AF22" s="30">
        <v>15652.75</v>
      </c>
      <c r="AG22" s="30">
        <v>0</v>
      </c>
      <c r="AH22" s="30">
        <v>0</v>
      </c>
      <c r="AI22" s="30">
        <v>0</v>
      </c>
      <c r="AJ22" s="30">
        <v>0</v>
      </c>
      <c r="AK22" s="30">
        <v>0</v>
      </c>
      <c r="AL22" s="30">
        <v>0</v>
      </c>
      <c r="AM22" s="30">
        <v>0</v>
      </c>
      <c r="AN22" s="30">
        <v>0</v>
      </c>
      <c r="AO22" s="30">
        <v>705059</v>
      </c>
      <c r="AP22" s="30">
        <v>77712.389502039528</v>
      </c>
      <c r="AQ22" s="30">
        <v>137652.75</v>
      </c>
      <c r="AR22" s="30">
        <v>62005.87060532593</v>
      </c>
      <c r="AS22" s="30">
        <v>920424.13950203953</v>
      </c>
      <c r="AT22" s="30">
        <v>920424.13950203941</v>
      </c>
      <c r="AU22" s="30">
        <v>0</v>
      </c>
      <c r="AV22" s="30">
        <v>782771.38950203953</v>
      </c>
      <c r="AW22" s="30">
        <v>3692.3178750096204</v>
      </c>
      <c r="AX22" s="30">
        <v>3754.1652929577463</v>
      </c>
      <c r="AY22" s="30">
        <v>-1.6474345992208286E-2</v>
      </c>
      <c r="AZ22" s="30">
        <v>1.4743459922082862E-3</v>
      </c>
      <c r="BA22" s="30">
        <v>1173.4069733970564</v>
      </c>
      <c r="BB22" s="30">
        <v>921597.54647543654</v>
      </c>
      <c r="BC22" s="30">
        <v>4347.1582380916816</v>
      </c>
      <c r="BD22" s="30">
        <v>4.2931729438742128E-3</v>
      </c>
      <c r="BE22" s="30">
        <v>-1370.246572769953</v>
      </c>
      <c r="BF22" s="30">
        <v>920227.29990266659</v>
      </c>
    </row>
    <row r="23" spans="1:58">
      <c r="A23">
        <v>101272</v>
      </c>
      <c r="B23">
        <v>3022017</v>
      </c>
      <c r="C23" t="s">
        <v>35</v>
      </c>
      <c r="D23">
        <v>1353580.25</v>
      </c>
      <c r="E23" s="30">
        <v>0</v>
      </c>
      <c r="F23" s="30">
        <v>0</v>
      </c>
      <c r="G23" s="30">
        <v>163615.18256658595</v>
      </c>
      <c r="H23" s="30">
        <v>0</v>
      </c>
      <c r="I23" s="30">
        <v>0</v>
      </c>
      <c r="J23" s="30">
        <v>0</v>
      </c>
      <c r="K23" s="30">
        <v>0</v>
      </c>
      <c r="L23" s="30">
        <v>1934.9999999999989</v>
      </c>
      <c r="M23" s="30">
        <v>2150.9999999999995</v>
      </c>
      <c r="N23" s="30">
        <v>16820.000000000004</v>
      </c>
      <c r="O23" s="30">
        <v>0</v>
      </c>
      <c r="P23" s="30">
        <v>0</v>
      </c>
      <c r="Q23" s="30">
        <v>0</v>
      </c>
      <c r="R23" s="30">
        <v>0</v>
      </c>
      <c r="S23" s="30">
        <v>0</v>
      </c>
      <c r="T23" s="30">
        <v>0</v>
      </c>
      <c r="U23" s="30">
        <v>21936.610169491465</v>
      </c>
      <c r="V23" s="30">
        <v>0</v>
      </c>
      <c r="W23" s="30">
        <v>0</v>
      </c>
      <c r="X23" s="30">
        <v>0</v>
      </c>
      <c r="Y23" s="30">
        <v>0</v>
      </c>
      <c r="Z23" s="30">
        <v>0</v>
      </c>
      <c r="AA23" s="30">
        <v>0</v>
      </c>
      <c r="AB23" s="30">
        <v>122000</v>
      </c>
      <c r="AC23" s="30">
        <v>0</v>
      </c>
      <c r="AD23" s="30">
        <v>0</v>
      </c>
      <c r="AE23" s="30">
        <v>0</v>
      </c>
      <c r="AF23" s="30">
        <v>20336.25</v>
      </c>
      <c r="AG23" s="30">
        <v>0</v>
      </c>
      <c r="AH23" s="30">
        <v>0</v>
      </c>
      <c r="AI23" s="30">
        <v>0</v>
      </c>
      <c r="AJ23" s="30">
        <v>0</v>
      </c>
      <c r="AK23" s="30">
        <v>0</v>
      </c>
      <c r="AL23" s="30">
        <v>0</v>
      </c>
      <c r="AM23" s="30">
        <v>0</v>
      </c>
      <c r="AN23" s="30">
        <v>0</v>
      </c>
      <c r="AO23" s="30">
        <v>1353580.25</v>
      </c>
      <c r="AP23" s="30">
        <v>206457.79273607742</v>
      </c>
      <c r="AQ23" s="30">
        <v>142336.25</v>
      </c>
      <c r="AR23" s="30">
        <v>119751.95793280865</v>
      </c>
      <c r="AS23" s="30">
        <v>1702374.2927360774</v>
      </c>
      <c r="AT23" s="30">
        <v>1702374.2927360774</v>
      </c>
      <c r="AU23" s="30">
        <v>0</v>
      </c>
      <c r="AV23" s="30">
        <v>1560038.0427360774</v>
      </c>
      <c r="AW23" s="30">
        <v>3833.0173040198465</v>
      </c>
      <c r="AX23" s="30">
        <v>3871.2757992718443</v>
      </c>
      <c r="AY23" s="30">
        <v>-9.8826581302200022E-3</v>
      </c>
      <c r="AZ23" s="30">
        <v>0</v>
      </c>
      <c r="BA23" s="30">
        <v>0</v>
      </c>
      <c r="BB23" s="30">
        <v>1702374.2927360774</v>
      </c>
      <c r="BC23" s="30">
        <v>4182.7378199903624</v>
      </c>
      <c r="BD23" s="30">
        <v>3.4171051094238347E-3</v>
      </c>
      <c r="BE23" s="30">
        <v>-3030.0410895883779</v>
      </c>
      <c r="BF23" s="30">
        <v>1699344.2516464891</v>
      </c>
    </row>
    <row r="24" spans="1:58">
      <c r="A24">
        <v>101274</v>
      </c>
      <c r="B24">
        <v>3022019</v>
      </c>
      <c r="C24" t="s">
        <v>37</v>
      </c>
      <c r="D24">
        <v>884649.5</v>
      </c>
      <c r="E24" s="30">
        <v>0</v>
      </c>
      <c r="F24" s="30">
        <v>0</v>
      </c>
      <c r="G24" s="30">
        <v>130471.09618729095</v>
      </c>
      <c r="H24" s="30">
        <v>0</v>
      </c>
      <c r="I24" s="30">
        <v>0</v>
      </c>
      <c r="J24" s="30">
        <v>0</v>
      </c>
      <c r="K24" s="30">
        <v>0</v>
      </c>
      <c r="L24" s="30">
        <v>21935.890410958877</v>
      </c>
      <c r="M24" s="30">
        <v>1959.472602739721</v>
      </c>
      <c r="N24" s="30">
        <v>19152.910958904136</v>
      </c>
      <c r="O24" s="30">
        <v>0</v>
      </c>
      <c r="P24" s="30">
        <v>0</v>
      </c>
      <c r="Q24" s="30">
        <v>0</v>
      </c>
      <c r="R24" s="30">
        <v>0</v>
      </c>
      <c r="S24" s="30">
        <v>0</v>
      </c>
      <c r="T24" s="30">
        <v>0</v>
      </c>
      <c r="U24" s="30">
        <v>94442.912621359195</v>
      </c>
      <c r="V24" s="30">
        <v>0</v>
      </c>
      <c r="W24" s="30">
        <v>0</v>
      </c>
      <c r="X24" s="30">
        <v>0</v>
      </c>
      <c r="Y24" s="30">
        <v>0</v>
      </c>
      <c r="Z24" s="30">
        <v>0</v>
      </c>
      <c r="AA24" s="30">
        <v>0</v>
      </c>
      <c r="AB24" s="30">
        <v>122000</v>
      </c>
      <c r="AC24" s="30">
        <v>0</v>
      </c>
      <c r="AD24" s="30">
        <v>0</v>
      </c>
      <c r="AE24" s="30">
        <v>0</v>
      </c>
      <c r="AF24" s="30">
        <v>14790</v>
      </c>
      <c r="AG24" s="30">
        <v>0</v>
      </c>
      <c r="AH24" s="30">
        <v>0</v>
      </c>
      <c r="AI24" s="30">
        <v>0</v>
      </c>
      <c r="AJ24" s="30">
        <v>0</v>
      </c>
      <c r="AK24" s="30">
        <v>0</v>
      </c>
      <c r="AL24" s="30">
        <v>0</v>
      </c>
      <c r="AM24" s="30">
        <v>0</v>
      </c>
      <c r="AN24" s="30">
        <v>0</v>
      </c>
      <c r="AO24" s="30">
        <v>884649.5</v>
      </c>
      <c r="AP24" s="30">
        <v>267962.28278125287</v>
      </c>
      <c r="AQ24" s="30">
        <v>136790</v>
      </c>
      <c r="AR24" s="30">
        <v>168956.01415333792</v>
      </c>
      <c r="AS24" s="30">
        <v>1289401.7827812529</v>
      </c>
      <c r="AT24" s="30">
        <v>1289401.7827812529</v>
      </c>
      <c r="AU24" s="30">
        <v>0</v>
      </c>
      <c r="AV24" s="30">
        <v>1152611.7827812529</v>
      </c>
      <c r="AW24" s="30">
        <v>4333.1270029370407</v>
      </c>
      <c r="AX24" s="30">
        <v>4457.29947260274</v>
      </c>
      <c r="AY24" s="30">
        <v>-2.7858229053026037E-2</v>
      </c>
      <c r="AZ24" s="30">
        <v>1.2858229053026037E-2</v>
      </c>
      <c r="BA24" s="30">
        <v>15245.252035391077</v>
      </c>
      <c r="BB24" s="30">
        <v>1304647.0348166439</v>
      </c>
      <c r="BC24" s="30">
        <v>4904.688100814451</v>
      </c>
      <c r="BD24" s="30">
        <v>5.6014094595395747E-3</v>
      </c>
      <c r="BE24" s="30">
        <v>-2142.7945819397992</v>
      </c>
      <c r="BF24" s="30">
        <v>1302504.2402347042</v>
      </c>
    </row>
    <row r="25" spans="1:58">
      <c r="A25">
        <v>101275</v>
      </c>
      <c r="B25">
        <v>3022021</v>
      </c>
      <c r="C25" t="s">
        <v>38</v>
      </c>
      <c r="D25">
        <v>858043.5</v>
      </c>
      <c r="E25" s="30">
        <v>0</v>
      </c>
      <c r="F25" s="30">
        <v>0</v>
      </c>
      <c r="G25" s="30">
        <v>138386.07739130434</v>
      </c>
      <c r="H25" s="30">
        <v>0</v>
      </c>
      <c r="I25" s="30">
        <v>0</v>
      </c>
      <c r="J25" s="30">
        <v>0</v>
      </c>
      <c r="K25" s="30">
        <v>0</v>
      </c>
      <c r="L25" s="30">
        <v>9750.5859375</v>
      </c>
      <c r="M25" s="30">
        <v>18787.640625</v>
      </c>
      <c r="N25" s="30">
        <v>55092.0703125</v>
      </c>
      <c r="O25" s="30">
        <v>0</v>
      </c>
      <c r="P25" s="30">
        <v>0</v>
      </c>
      <c r="Q25" s="30">
        <v>0</v>
      </c>
      <c r="R25" s="30">
        <v>0</v>
      </c>
      <c r="S25" s="30">
        <v>0</v>
      </c>
      <c r="T25" s="30">
        <v>0</v>
      </c>
      <c r="U25" s="30">
        <v>101578.28571428574</v>
      </c>
      <c r="V25" s="30">
        <v>0</v>
      </c>
      <c r="W25" s="30">
        <v>0</v>
      </c>
      <c r="X25" s="30">
        <v>0</v>
      </c>
      <c r="Y25" s="30">
        <v>0</v>
      </c>
      <c r="Z25" s="30">
        <v>170.4815624999994</v>
      </c>
      <c r="AA25" s="30">
        <v>0</v>
      </c>
      <c r="AB25" s="30">
        <v>122000</v>
      </c>
      <c r="AC25" s="30">
        <v>0</v>
      </c>
      <c r="AD25" s="30">
        <v>0</v>
      </c>
      <c r="AE25" s="30">
        <v>0</v>
      </c>
      <c r="AF25" s="30">
        <v>19720</v>
      </c>
      <c r="AG25" s="30">
        <v>0</v>
      </c>
      <c r="AH25" s="30">
        <v>0</v>
      </c>
      <c r="AI25" s="30">
        <v>0</v>
      </c>
      <c r="AJ25" s="30">
        <v>0</v>
      </c>
      <c r="AK25" s="30">
        <v>0</v>
      </c>
      <c r="AL25" s="30">
        <v>0</v>
      </c>
      <c r="AM25" s="30">
        <v>0</v>
      </c>
      <c r="AN25" s="30">
        <v>0</v>
      </c>
      <c r="AO25" s="30">
        <v>858043.5</v>
      </c>
      <c r="AP25" s="30">
        <v>323765.14154309011</v>
      </c>
      <c r="AQ25" s="30">
        <v>141720</v>
      </c>
      <c r="AR25" s="30">
        <v>184763.9996300466</v>
      </c>
      <c r="AS25" s="30">
        <v>1323528.6415430901</v>
      </c>
      <c r="AT25" s="30">
        <v>1323528.6415430899</v>
      </c>
      <c r="AU25" s="30">
        <v>0</v>
      </c>
      <c r="AV25" s="30">
        <v>1181808.6415430901</v>
      </c>
      <c r="AW25" s="30">
        <v>4580.653649391822</v>
      </c>
      <c r="AX25" s="30">
        <v>4490.5113585937497</v>
      </c>
      <c r="AY25" s="30">
        <v>2.0073947842390333E-2</v>
      </c>
      <c r="AZ25" s="30">
        <v>-1.7062855666031784E-2</v>
      </c>
      <c r="BA25" s="30">
        <v>-19768.204372017255</v>
      </c>
      <c r="BB25" s="30">
        <v>1303760.4371710729</v>
      </c>
      <c r="BC25" s="30">
        <v>5053.3350277948566</v>
      </c>
      <c r="BD25" s="30">
        <v>1.6247707774585507E-2</v>
      </c>
      <c r="BE25" s="30">
        <v>-2160.0676086956519</v>
      </c>
      <c r="BF25" s="30">
        <v>1301600.3695623772</v>
      </c>
    </row>
    <row r="26" spans="1:58">
      <c r="A26">
        <v>101277</v>
      </c>
      <c r="B26">
        <v>3022023</v>
      </c>
      <c r="C26" t="s">
        <v>40</v>
      </c>
      <c r="D26">
        <v>2005427.25</v>
      </c>
      <c r="E26" s="30">
        <v>0</v>
      </c>
      <c r="F26" s="30">
        <v>0</v>
      </c>
      <c r="G26" s="30">
        <v>300619.00204958674</v>
      </c>
      <c r="H26" s="30">
        <v>0</v>
      </c>
      <c r="I26" s="30">
        <v>0</v>
      </c>
      <c r="J26" s="30">
        <v>0</v>
      </c>
      <c r="K26" s="30">
        <v>0</v>
      </c>
      <c r="L26" s="30">
        <v>36309.910233393202</v>
      </c>
      <c r="M26" s="30">
        <v>50453.886894075513</v>
      </c>
      <c r="N26" s="30">
        <v>59179.524236983962</v>
      </c>
      <c r="O26" s="30">
        <v>0</v>
      </c>
      <c r="P26" s="30">
        <v>0</v>
      </c>
      <c r="Q26" s="30">
        <v>0</v>
      </c>
      <c r="R26" s="30">
        <v>0</v>
      </c>
      <c r="S26" s="30">
        <v>0</v>
      </c>
      <c r="T26" s="30">
        <v>0</v>
      </c>
      <c r="U26" s="30">
        <v>107425.21008403374</v>
      </c>
      <c r="V26" s="30">
        <v>0</v>
      </c>
      <c r="W26" s="30">
        <v>0</v>
      </c>
      <c r="X26" s="30">
        <v>0</v>
      </c>
      <c r="Y26" s="30">
        <v>0</v>
      </c>
      <c r="Z26" s="30">
        <v>0</v>
      </c>
      <c r="AA26" s="30">
        <v>0</v>
      </c>
      <c r="AB26" s="30">
        <v>122000</v>
      </c>
      <c r="AC26" s="30">
        <v>0</v>
      </c>
      <c r="AD26" s="30">
        <v>0</v>
      </c>
      <c r="AE26" s="30">
        <v>0</v>
      </c>
      <c r="AF26" s="30">
        <v>18857.25</v>
      </c>
      <c r="AG26" s="30">
        <v>0</v>
      </c>
      <c r="AH26" s="30">
        <v>0</v>
      </c>
      <c r="AI26" s="30">
        <v>0</v>
      </c>
      <c r="AJ26" s="30">
        <v>0</v>
      </c>
      <c r="AK26" s="30">
        <v>0</v>
      </c>
      <c r="AL26" s="30">
        <v>0</v>
      </c>
      <c r="AM26" s="30">
        <v>0</v>
      </c>
      <c r="AN26" s="30">
        <v>0</v>
      </c>
      <c r="AO26" s="30">
        <v>2005427.25</v>
      </c>
      <c r="AP26" s="30">
        <v>553987.53349807311</v>
      </c>
      <c r="AQ26" s="30">
        <v>140857.25</v>
      </c>
      <c r="AR26" s="30">
        <v>286981.90101684164</v>
      </c>
      <c r="AS26" s="30">
        <v>2700272.033498073</v>
      </c>
      <c r="AT26" s="30">
        <v>2700272.0334980735</v>
      </c>
      <c r="AU26" s="30">
        <v>0</v>
      </c>
      <c r="AV26" s="30">
        <v>2559414.783498073</v>
      </c>
      <c r="AW26" s="30">
        <v>4244.468961024997</v>
      </c>
      <c r="AX26" s="30">
        <v>4314.5044554174074</v>
      </c>
      <c r="AY26" s="30">
        <v>-1.6232569722919601E-2</v>
      </c>
      <c r="AZ26" s="30">
        <v>1.232569722919602E-3</v>
      </c>
      <c r="BA26" s="30">
        <v>3206.7103193729808</v>
      </c>
      <c r="BB26" s="30">
        <v>2703478.7438174458</v>
      </c>
      <c r="BC26" s="30">
        <v>4483.3810013556313</v>
      </c>
      <c r="BD26" s="30">
        <v>-4.2080481503018463E-2</v>
      </c>
      <c r="BE26" s="30">
        <v>-4891.0276859504129</v>
      </c>
      <c r="BF26" s="30">
        <v>2698587.7161314953</v>
      </c>
    </row>
    <row r="27" spans="1:58">
      <c r="A27">
        <v>101279</v>
      </c>
      <c r="B27">
        <v>3022025</v>
      </c>
      <c r="C27" t="s">
        <v>42</v>
      </c>
      <c r="D27">
        <v>1047611.25</v>
      </c>
      <c r="E27" s="30">
        <v>0</v>
      </c>
      <c r="F27" s="30">
        <v>0</v>
      </c>
      <c r="G27" s="30">
        <v>24746.956466876971</v>
      </c>
      <c r="H27" s="30">
        <v>0</v>
      </c>
      <c r="I27" s="30">
        <v>0</v>
      </c>
      <c r="J27" s="30">
        <v>0</v>
      </c>
      <c r="K27" s="30">
        <v>0</v>
      </c>
      <c r="L27" s="30">
        <v>214.3196202531648</v>
      </c>
      <c r="M27" s="30">
        <v>0</v>
      </c>
      <c r="N27" s="30">
        <v>0</v>
      </c>
      <c r="O27" s="30">
        <v>0</v>
      </c>
      <c r="P27" s="30">
        <v>0</v>
      </c>
      <c r="Q27" s="30">
        <v>0</v>
      </c>
      <c r="R27" s="30">
        <v>0</v>
      </c>
      <c r="S27" s="30">
        <v>0</v>
      </c>
      <c r="T27" s="30">
        <v>0</v>
      </c>
      <c r="U27" s="30">
        <v>8098.3208955223936</v>
      </c>
      <c r="V27" s="30">
        <v>0</v>
      </c>
      <c r="W27" s="30">
        <v>0</v>
      </c>
      <c r="X27" s="30">
        <v>0</v>
      </c>
      <c r="Y27" s="30">
        <v>0</v>
      </c>
      <c r="Z27" s="30">
        <v>0</v>
      </c>
      <c r="AA27" s="30">
        <v>0</v>
      </c>
      <c r="AB27" s="30">
        <v>122000</v>
      </c>
      <c r="AC27" s="30">
        <v>0</v>
      </c>
      <c r="AD27" s="30">
        <v>0</v>
      </c>
      <c r="AE27" s="30">
        <v>0</v>
      </c>
      <c r="AF27" s="30">
        <v>21445.5</v>
      </c>
      <c r="AG27" s="30">
        <v>0</v>
      </c>
      <c r="AH27" s="30">
        <v>0</v>
      </c>
      <c r="AI27" s="30">
        <v>0</v>
      </c>
      <c r="AJ27" s="30">
        <v>0</v>
      </c>
      <c r="AK27" s="30">
        <v>0</v>
      </c>
      <c r="AL27" s="30">
        <v>0</v>
      </c>
      <c r="AM27" s="30">
        <v>0</v>
      </c>
      <c r="AN27" s="30">
        <v>0</v>
      </c>
      <c r="AO27" s="30">
        <v>1047611.25</v>
      </c>
      <c r="AP27" s="30">
        <v>33059.596982652532</v>
      </c>
      <c r="AQ27" s="30">
        <v>143445.5</v>
      </c>
      <c r="AR27" s="30">
        <v>60233.082362948422</v>
      </c>
      <c r="AS27" s="30">
        <v>1224116.3469826526</v>
      </c>
      <c r="AT27" s="30">
        <v>1224116.3469826523</v>
      </c>
      <c r="AU27" s="30">
        <v>0</v>
      </c>
      <c r="AV27" s="30">
        <v>1080670.8469826526</v>
      </c>
      <c r="AW27" s="30">
        <v>3430.7011015322305</v>
      </c>
      <c r="AX27" s="30">
        <v>3483.5496820189273</v>
      </c>
      <c r="AY27" s="30">
        <v>-1.5170899028507009E-2</v>
      </c>
      <c r="AZ27" s="30">
        <v>1.7089902850700965E-4</v>
      </c>
      <c r="BA27" s="30">
        <v>187.53060577007517</v>
      </c>
      <c r="BB27" s="30">
        <v>1224303.8775884227</v>
      </c>
      <c r="BC27" s="30">
        <v>3886.6789764711834</v>
      </c>
      <c r="BD27" s="30">
        <v>3.4773248044306371E-3</v>
      </c>
      <c r="BE27" s="30">
        <v>-1641.8654574132493</v>
      </c>
      <c r="BF27" s="30">
        <v>1222662.0121310095</v>
      </c>
    </row>
    <row r="28" spans="1:58">
      <c r="A28">
        <v>101280</v>
      </c>
      <c r="B28">
        <v>3022026</v>
      </c>
      <c r="C28" t="s">
        <v>43</v>
      </c>
      <c r="D28">
        <v>2055313.5</v>
      </c>
      <c r="E28" s="30">
        <v>0</v>
      </c>
      <c r="F28" s="30">
        <v>0</v>
      </c>
      <c r="G28" s="30">
        <v>180953.55489499192</v>
      </c>
      <c r="H28" s="30">
        <v>0</v>
      </c>
      <c r="I28" s="30">
        <v>0</v>
      </c>
      <c r="J28" s="30">
        <v>0</v>
      </c>
      <c r="K28" s="30">
        <v>0</v>
      </c>
      <c r="L28" s="30">
        <v>25475.900826446326</v>
      </c>
      <c r="M28" s="30">
        <v>54198.089256198407</v>
      </c>
      <c r="N28" s="30">
        <v>30067.487603305792</v>
      </c>
      <c r="O28" s="30">
        <v>0</v>
      </c>
      <c r="P28" s="30">
        <v>0</v>
      </c>
      <c r="Q28" s="30">
        <v>0</v>
      </c>
      <c r="R28" s="30">
        <v>0</v>
      </c>
      <c r="S28" s="30">
        <v>0</v>
      </c>
      <c r="T28" s="30">
        <v>0</v>
      </c>
      <c r="U28" s="30">
        <v>78134.541984732932</v>
      </c>
      <c r="V28" s="30">
        <v>0</v>
      </c>
      <c r="W28" s="30">
        <v>0</v>
      </c>
      <c r="X28" s="30">
        <v>0</v>
      </c>
      <c r="Y28" s="30">
        <v>0</v>
      </c>
      <c r="Z28" s="30">
        <v>0</v>
      </c>
      <c r="AA28" s="30">
        <v>0</v>
      </c>
      <c r="AB28" s="30">
        <v>122000</v>
      </c>
      <c r="AC28" s="30">
        <v>0</v>
      </c>
      <c r="AD28" s="30">
        <v>0</v>
      </c>
      <c r="AE28" s="30">
        <v>0</v>
      </c>
      <c r="AF28" s="30">
        <v>39757.5</v>
      </c>
      <c r="AG28" s="30">
        <v>0</v>
      </c>
      <c r="AH28" s="30">
        <v>0</v>
      </c>
      <c r="AI28" s="30">
        <v>0</v>
      </c>
      <c r="AJ28" s="30">
        <v>0</v>
      </c>
      <c r="AK28" s="30">
        <v>0</v>
      </c>
      <c r="AL28" s="30">
        <v>0</v>
      </c>
      <c r="AM28" s="30">
        <v>0</v>
      </c>
      <c r="AN28" s="30">
        <v>0</v>
      </c>
      <c r="AO28" s="30">
        <v>2055313.5</v>
      </c>
      <c r="AP28" s="30">
        <v>368829.57456567534</v>
      </c>
      <c r="AQ28" s="30">
        <v>161757.5</v>
      </c>
      <c r="AR28" s="30">
        <v>228762.65600092142</v>
      </c>
      <c r="AS28" s="30">
        <v>2585900.5745656751</v>
      </c>
      <c r="AT28" s="30">
        <v>2585900.5745656756</v>
      </c>
      <c r="AU28" s="30">
        <v>0</v>
      </c>
      <c r="AV28" s="30">
        <v>2424143.0745656751</v>
      </c>
      <c r="AW28" s="30">
        <v>3922.5616093295712</v>
      </c>
      <c r="AX28" s="30">
        <v>3851.2276037277147</v>
      </c>
      <c r="AY28" s="30">
        <v>1.8522407123590986E-2</v>
      </c>
      <c r="AZ28" s="30">
        <v>-1.5744046055052339E-2</v>
      </c>
      <c r="BA28" s="30">
        <v>-37471.753142655209</v>
      </c>
      <c r="BB28" s="30">
        <v>2548428.8214230197</v>
      </c>
      <c r="BC28" s="30">
        <v>4123.6712320760835</v>
      </c>
      <c r="BD28" s="30">
        <v>1.7347703996633657E-2</v>
      </c>
      <c r="BE28" s="30">
        <v>-4135.0889176090468</v>
      </c>
      <c r="BF28" s="30">
        <v>2544293.7325054109</v>
      </c>
    </row>
    <row r="29" spans="1:58">
      <c r="A29">
        <v>101281</v>
      </c>
      <c r="B29">
        <v>3022027</v>
      </c>
      <c r="C29" t="s">
        <v>45</v>
      </c>
      <c r="D29">
        <v>1180641.25</v>
      </c>
      <c r="E29" s="30">
        <v>0</v>
      </c>
      <c r="F29" s="30">
        <v>0</v>
      </c>
      <c r="G29" s="30">
        <v>107917.68</v>
      </c>
      <c r="H29" s="30">
        <v>0</v>
      </c>
      <c r="I29" s="30">
        <v>0</v>
      </c>
      <c r="J29" s="30">
        <v>0</v>
      </c>
      <c r="K29" s="30">
        <v>0</v>
      </c>
      <c r="L29" s="30">
        <v>3459.4900849858359</v>
      </c>
      <c r="M29" s="30">
        <v>5047.4362606232307</v>
      </c>
      <c r="N29" s="30">
        <v>12686.473087818697</v>
      </c>
      <c r="O29" s="30">
        <v>0</v>
      </c>
      <c r="P29" s="30">
        <v>0</v>
      </c>
      <c r="Q29" s="30">
        <v>0</v>
      </c>
      <c r="R29" s="30">
        <v>0</v>
      </c>
      <c r="S29" s="30">
        <v>0</v>
      </c>
      <c r="T29" s="30">
        <v>0</v>
      </c>
      <c r="U29" s="30">
        <v>13976.857142857147</v>
      </c>
      <c r="V29" s="30">
        <v>0</v>
      </c>
      <c r="W29" s="30">
        <v>0</v>
      </c>
      <c r="X29" s="30">
        <v>0</v>
      </c>
      <c r="Y29" s="30">
        <v>0</v>
      </c>
      <c r="Z29" s="30">
        <v>0</v>
      </c>
      <c r="AA29" s="30">
        <v>0</v>
      </c>
      <c r="AB29" s="30">
        <v>122000</v>
      </c>
      <c r="AC29" s="30">
        <v>0</v>
      </c>
      <c r="AD29" s="30">
        <v>0</v>
      </c>
      <c r="AE29" s="30">
        <v>0</v>
      </c>
      <c r="AF29" s="30">
        <v>17570.25</v>
      </c>
      <c r="AG29" s="30">
        <v>0</v>
      </c>
      <c r="AH29" s="30">
        <v>0</v>
      </c>
      <c r="AI29" s="30">
        <v>0</v>
      </c>
      <c r="AJ29" s="30">
        <v>0</v>
      </c>
      <c r="AK29" s="30">
        <v>0</v>
      </c>
      <c r="AL29" s="30">
        <v>0</v>
      </c>
      <c r="AM29" s="30">
        <v>0</v>
      </c>
      <c r="AN29" s="30">
        <v>0</v>
      </c>
      <c r="AO29" s="30">
        <v>1180641.25</v>
      </c>
      <c r="AP29" s="30">
        <v>143087.9365762849</v>
      </c>
      <c r="AQ29" s="30">
        <v>139570.25</v>
      </c>
      <c r="AR29" s="30">
        <v>92927.929279542688</v>
      </c>
      <c r="AS29" s="30">
        <v>1463299.4365762849</v>
      </c>
      <c r="AT29" s="30">
        <v>1463299.4365762845</v>
      </c>
      <c r="AU29" s="30">
        <v>0</v>
      </c>
      <c r="AV29" s="30">
        <v>1323729.1865762849</v>
      </c>
      <c r="AW29" s="30">
        <v>3728.8146100740419</v>
      </c>
      <c r="AX29" s="30">
        <v>3738.8794274011298</v>
      </c>
      <c r="AY29" s="30">
        <v>-2.6919341804193674E-3</v>
      </c>
      <c r="AZ29" s="30">
        <v>0</v>
      </c>
      <c r="BA29" s="30">
        <v>0</v>
      </c>
      <c r="BB29" s="30">
        <v>1463299.4365762849</v>
      </c>
      <c r="BC29" s="30">
        <v>4121.9702438768591</v>
      </c>
      <c r="BD29" s="30">
        <v>9.1548739341087426E-3</v>
      </c>
      <c r="BE29" s="30">
        <v>-2402.75</v>
      </c>
      <c r="BF29" s="30">
        <v>1460896.6865762849</v>
      </c>
    </row>
    <row r="30" spans="1:58">
      <c r="A30">
        <v>101282</v>
      </c>
      <c r="B30">
        <v>3022028</v>
      </c>
      <c r="C30" t="s">
        <v>44</v>
      </c>
      <c r="D30">
        <v>897952.5</v>
      </c>
      <c r="E30" s="30">
        <v>0</v>
      </c>
      <c r="F30" s="30">
        <v>0</v>
      </c>
      <c r="G30" s="30">
        <v>51573.747761194027</v>
      </c>
      <c r="H30" s="30">
        <v>0</v>
      </c>
      <c r="I30" s="30">
        <v>0</v>
      </c>
      <c r="J30" s="30">
        <v>0</v>
      </c>
      <c r="K30" s="30">
        <v>0</v>
      </c>
      <c r="L30" s="30">
        <v>1355.2529182879364</v>
      </c>
      <c r="M30" s="30">
        <v>3766.342412451354</v>
      </c>
      <c r="N30" s="30">
        <v>4417.7042801556454</v>
      </c>
      <c r="O30" s="30">
        <v>0</v>
      </c>
      <c r="P30" s="30">
        <v>0</v>
      </c>
      <c r="Q30" s="30">
        <v>0</v>
      </c>
      <c r="R30" s="30">
        <v>0</v>
      </c>
      <c r="S30" s="30">
        <v>0</v>
      </c>
      <c r="T30" s="30">
        <v>0</v>
      </c>
      <c r="U30" s="30">
        <v>70350.837988826883</v>
      </c>
      <c r="V30" s="30">
        <v>0</v>
      </c>
      <c r="W30" s="30">
        <v>0</v>
      </c>
      <c r="X30" s="30">
        <v>0</v>
      </c>
      <c r="Y30" s="30">
        <v>0</v>
      </c>
      <c r="Z30" s="30">
        <v>0</v>
      </c>
      <c r="AA30" s="30">
        <v>0</v>
      </c>
      <c r="AB30" s="30">
        <v>122000</v>
      </c>
      <c r="AC30" s="30">
        <v>0</v>
      </c>
      <c r="AD30" s="30">
        <v>0</v>
      </c>
      <c r="AE30" s="30">
        <v>0</v>
      </c>
      <c r="AF30" s="30">
        <v>17570.25</v>
      </c>
      <c r="AG30" s="30">
        <v>0</v>
      </c>
      <c r="AH30" s="30">
        <v>0</v>
      </c>
      <c r="AI30" s="30">
        <v>0</v>
      </c>
      <c r="AJ30" s="30">
        <v>0</v>
      </c>
      <c r="AK30" s="30">
        <v>0</v>
      </c>
      <c r="AL30" s="30">
        <v>0</v>
      </c>
      <c r="AM30" s="30">
        <v>0</v>
      </c>
      <c r="AN30" s="30">
        <v>0</v>
      </c>
      <c r="AO30" s="30">
        <v>897952.5</v>
      </c>
      <c r="AP30" s="30">
        <v>131463.88536091585</v>
      </c>
      <c r="AQ30" s="30">
        <v>139570.25</v>
      </c>
      <c r="AR30" s="30">
        <v>122981.30996324467</v>
      </c>
      <c r="AS30" s="30">
        <v>1168986.6353609159</v>
      </c>
      <c r="AT30" s="30">
        <v>1168986.6353609157</v>
      </c>
      <c r="AU30" s="30">
        <v>0</v>
      </c>
      <c r="AV30" s="30">
        <v>1029416.3853609159</v>
      </c>
      <c r="AW30" s="30">
        <v>3812.6532791145032</v>
      </c>
      <c r="AX30" s="30">
        <v>3720.2820151162787</v>
      </c>
      <c r="AY30" s="30">
        <v>2.4829102638698065E-2</v>
      </c>
      <c r="AZ30" s="30">
        <v>-2.1104737242893357E-2</v>
      </c>
      <c r="BA30" s="30">
        <v>-21199.205087592534</v>
      </c>
      <c r="BB30" s="30">
        <v>1147787.4302733233</v>
      </c>
      <c r="BC30" s="30">
        <v>4251.0645565678642</v>
      </c>
      <c r="BD30" s="30">
        <v>1.3458711609228846E-2</v>
      </c>
      <c r="BE30" s="30">
        <v>-1616.8869402985076</v>
      </c>
      <c r="BF30" s="30">
        <v>1146170.5433330247</v>
      </c>
    </row>
    <row r="31" spans="1:58">
      <c r="A31">
        <v>101283</v>
      </c>
      <c r="B31">
        <v>3022029</v>
      </c>
      <c r="C31" t="s">
        <v>46</v>
      </c>
      <c r="D31">
        <v>1396815</v>
      </c>
      <c r="E31" s="30">
        <v>0</v>
      </c>
      <c r="F31" s="30">
        <v>0</v>
      </c>
      <c r="G31" s="30">
        <v>302710.05767441855</v>
      </c>
      <c r="H31" s="30">
        <v>0</v>
      </c>
      <c r="I31" s="30">
        <v>0</v>
      </c>
      <c r="J31" s="30">
        <v>0</v>
      </c>
      <c r="K31" s="30">
        <v>0</v>
      </c>
      <c r="L31" s="30">
        <v>12559.712230215868</v>
      </c>
      <c r="M31" s="30">
        <v>103990.7913669064</v>
      </c>
      <c r="N31" s="30">
        <v>105881.29496402886</v>
      </c>
      <c r="O31" s="30">
        <v>0</v>
      </c>
      <c r="P31" s="30">
        <v>0</v>
      </c>
      <c r="Q31" s="30">
        <v>0</v>
      </c>
      <c r="R31" s="30">
        <v>0</v>
      </c>
      <c r="S31" s="30">
        <v>0</v>
      </c>
      <c r="T31" s="30">
        <v>0</v>
      </c>
      <c r="U31" s="30">
        <v>57665.181058495742</v>
      </c>
      <c r="V31" s="30">
        <v>0</v>
      </c>
      <c r="W31" s="30">
        <v>0</v>
      </c>
      <c r="X31" s="30">
        <v>0</v>
      </c>
      <c r="Y31" s="30">
        <v>0</v>
      </c>
      <c r="Z31" s="30">
        <v>2960.3000000000584</v>
      </c>
      <c r="AA31" s="30">
        <v>0</v>
      </c>
      <c r="AB31" s="30">
        <v>122000</v>
      </c>
      <c r="AC31" s="30">
        <v>0</v>
      </c>
      <c r="AD31" s="30">
        <v>0</v>
      </c>
      <c r="AE31" s="30">
        <v>0</v>
      </c>
      <c r="AF31" s="30">
        <v>22554.75</v>
      </c>
      <c r="AG31" s="30">
        <v>0</v>
      </c>
      <c r="AH31" s="30">
        <v>0</v>
      </c>
      <c r="AI31" s="30">
        <v>0</v>
      </c>
      <c r="AJ31" s="30">
        <v>0</v>
      </c>
      <c r="AK31" s="30">
        <v>0</v>
      </c>
      <c r="AL31" s="30">
        <v>0</v>
      </c>
      <c r="AM31" s="30">
        <v>0</v>
      </c>
      <c r="AN31" s="30">
        <v>0</v>
      </c>
      <c r="AO31" s="30">
        <v>1396815</v>
      </c>
      <c r="AP31" s="30">
        <v>585767.33729406551</v>
      </c>
      <c r="AQ31" s="30">
        <v>144554.75</v>
      </c>
      <c r="AR31" s="30">
        <v>228510.52730560975</v>
      </c>
      <c r="AS31" s="30">
        <v>2127137.0872940654</v>
      </c>
      <c r="AT31" s="30">
        <v>2127137.0872940654</v>
      </c>
      <c r="AU31" s="30">
        <v>0</v>
      </c>
      <c r="AV31" s="30">
        <v>1982582.3372940654</v>
      </c>
      <c r="AW31" s="30">
        <v>4720.4341364144411</v>
      </c>
      <c r="AX31" s="30">
        <v>4704.8564190476191</v>
      </c>
      <c r="AY31" s="30">
        <v>3.3109867718291372E-3</v>
      </c>
      <c r="AZ31" s="30">
        <v>-2.8143387560547665E-3</v>
      </c>
      <c r="BA31" s="30">
        <v>-5561.2450999554785</v>
      </c>
      <c r="BB31" s="30">
        <v>2121575.8421941097</v>
      </c>
      <c r="BC31" s="30">
        <v>5051.3710528431184</v>
      </c>
      <c r="BD31" s="30">
        <v>1.0733277922631235E-2</v>
      </c>
      <c r="BE31" s="30">
        <v>-4050.8511627906973</v>
      </c>
      <c r="BF31" s="30">
        <v>2117524.9910313189</v>
      </c>
    </row>
    <row r="32" spans="1:58">
      <c r="A32">
        <v>101285</v>
      </c>
      <c r="B32">
        <v>3022031</v>
      </c>
      <c r="C32" t="s">
        <v>48</v>
      </c>
      <c r="D32">
        <v>655172.75</v>
      </c>
      <c r="E32" s="30">
        <v>0</v>
      </c>
      <c r="F32" s="30">
        <v>0</v>
      </c>
      <c r="G32" s="30">
        <v>120529.62894472362</v>
      </c>
      <c r="H32" s="30">
        <v>0</v>
      </c>
      <c r="I32" s="30">
        <v>0</v>
      </c>
      <c r="J32" s="30">
        <v>0</v>
      </c>
      <c r="K32" s="30">
        <v>0</v>
      </c>
      <c r="L32" s="30">
        <v>14750.497512437823</v>
      </c>
      <c r="M32" s="30">
        <v>1405.4626865671648</v>
      </c>
      <c r="N32" s="30">
        <v>28849.228855721416</v>
      </c>
      <c r="O32" s="30">
        <v>0</v>
      </c>
      <c r="P32" s="30">
        <v>0</v>
      </c>
      <c r="Q32" s="30">
        <v>0</v>
      </c>
      <c r="R32" s="30">
        <v>0</v>
      </c>
      <c r="S32" s="30">
        <v>0</v>
      </c>
      <c r="T32" s="30">
        <v>0</v>
      </c>
      <c r="U32" s="30">
        <v>16295.202312138759</v>
      </c>
      <c r="V32" s="30">
        <v>0</v>
      </c>
      <c r="W32" s="30">
        <v>0</v>
      </c>
      <c r="X32" s="30">
        <v>0</v>
      </c>
      <c r="Y32" s="30">
        <v>0</v>
      </c>
      <c r="Z32" s="30">
        <v>3160.0837931034798</v>
      </c>
      <c r="AA32" s="30">
        <v>0</v>
      </c>
      <c r="AB32" s="30">
        <v>122000</v>
      </c>
      <c r="AC32" s="30">
        <v>0</v>
      </c>
      <c r="AD32" s="30">
        <v>0</v>
      </c>
      <c r="AE32" s="30">
        <v>0</v>
      </c>
      <c r="AF32" s="30">
        <v>0</v>
      </c>
      <c r="AG32" s="30">
        <v>0</v>
      </c>
      <c r="AH32" s="30">
        <v>0</v>
      </c>
      <c r="AI32" s="30">
        <v>0</v>
      </c>
      <c r="AJ32" s="30">
        <v>0</v>
      </c>
      <c r="AK32" s="30">
        <v>0</v>
      </c>
      <c r="AL32" s="30">
        <v>0</v>
      </c>
      <c r="AM32" s="30">
        <v>0</v>
      </c>
      <c r="AN32" s="30">
        <v>0</v>
      </c>
      <c r="AO32" s="30">
        <v>655172.75</v>
      </c>
      <c r="AP32" s="30">
        <v>184990.10410469226</v>
      </c>
      <c r="AQ32" s="30">
        <v>122000</v>
      </c>
      <c r="AR32" s="30">
        <v>82045.023455132236</v>
      </c>
      <c r="AS32" s="30">
        <v>962162.85410469223</v>
      </c>
      <c r="AT32" s="30">
        <v>962162.85410469235</v>
      </c>
      <c r="AU32" s="30">
        <v>0</v>
      </c>
      <c r="AV32" s="30">
        <v>840162.85410469223</v>
      </c>
      <c r="AW32" s="30">
        <v>4264.7860614451383</v>
      </c>
      <c r="AX32" s="30">
        <v>4744.4394359605903</v>
      </c>
      <c r="AY32" s="30">
        <v>-0.10109800767608244</v>
      </c>
      <c r="AZ32" s="30">
        <v>8.6098007676082444E-2</v>
      </c>
      <c r="BA32" s="30">
        <v>80471.896246280507</v>
      </c>
      <c r="BB32" s="30">
        <v>1042634.7503509728</v>
      </c>
      <c r="BC32" s="30">
        <v>5292.5621845227042</v>
      </c>
      <c r="BD32" s="30">
        <v>-9.8892934609514649E-3</v>
      </c>
      <c r="BE32" s="30">
        <v>-1751.9437688442213</v>
      </c>
      <c r="BF32" s="30">
        <v>1040882.8065821285</v>
      </c>
    </row>
    <row r="33" spans="1:58">
      <c r="A33">
        <v>101286</v>
      </c>
      <c r="B33">
        <v>3022032</v>
      </c>
      <c r="C33" t="s">
        <v>49</v>
      </c>
      <c r="D33">
        <v>1569754</v>
      </c>
      <c r="E33" s="30">
        <v>0</v>
      </c>
      <c r="F33" s="30">
        <v>0</v>
      </c>
      <c r="G33" s="30">
        <v>166379.69936305733</v>
      </c>
      <c r="H33" s="30">
        <v>0</v>
      </c>
      <c r="I33" s="30">
        <v>0</v>
      </c>
      <c r="J33" s="30">
        <v>0</v>
      </c>
      <c r="K33" s="30">
        <v>0</v>
      </c>
      <c r="L33" s="30">
        <v>5842.1321961620442</v>
      </c>
      <c r="M33" s="30">
        <v>5772.6908315565151</v>
      </c>
      <c r="N33" s="30">
        <v>33855.181236673845</v>
      </c>
      <c r="O33" s="30">
        <v>0</v>
      </c>
      <c r="P33" s="30">
        <v>0</v>
      </c>
      <c r="Q33" s="30">
        <v>0</v>
      </c>
      <c r="R33" s="30">
        <v>0</v>
      </c>
      <c r="S33" s="30">
        <v>0</v>
      </c>
      <c r="T33" s="30">
        <v>0</v>
      </c>
      <c r="U33" s="30">
        <v>46827.980295566507</v>
      </c>
      <c r="V33" s="30">
        <v>0</v>
      </c>
      <c r="W33" s="30">
        <v>0</v>
      </c>
      <c r="X33" s="30">
        <v>0</v>
      </c>
      <c r="Y33" s="30">
        <v>0</v>
      </c>
      <c r="Z33" s="30">
        <v>0</v>
      </c>
      <c r="AA33" s="30">
        <v>0</v>
      </c>
      <c r="AB33" s="30">
        <v>122000</v>
      </c>
      <c r="AC33" s="30">
        <v>0</v>
      </c>
      <c r="AD33" s="30">
        <v>0</v>
      </c>
      <c r="AE33" s="30">
        <v>0</v>
      </c>
      <c r="AF33" s="30">
        <v>21445.5</v>
      </c>
      <c r="AG33" s="30">
        <v>0</v>
      </c>
      <c r="AH33" s="30">
        <v>0</v>
      </c>
      <c r="AI33" s="30">
        <v>0</v>
      </c>
      <c r="AJ33" s="30">
        <v>0</v>
      </c>
      <c r="AK33" s="30">
        <v>0</v>
      </c>
      <c r="AL33" s="30">
        <v>0</v>
      </c>
      <c r="AM33" s="30">
        <v>0</v>
      </c>
      <c r="AN33" s="30">
        <v>0</v>
      </c>
      <c r="AO33" s="30">
        <v>1569754</v>
      </c>
      <c r="AP33" s="30">
        <v>258677.68392301624</v>
      </c>
      <c r="AQ33" s="30">
        <v>143445.5</v>
      </c>
      <c r="AR33" s="30">
        <v>159836.85102105644</v>
      </c>
      <c r="AS33" s="30">
        <v>1971877.1839230163</v>
      </c>
      <c r="AT33" s="30">
        <v>1971877.1839230163</v>
      </c>
      <c r="AU33" s="30">
        <v>0</v>
      </c>
      <c r="AV33" s="30">
        <v>1828431.6839230163</v>
      </c>
      <c r="AW33" s="30">
        <v>3873.7959405148649</v>
      </c>
      <c r="AX33" s="30">
        <v>3906.7487706498955</v>
      </c>
      <c r="AY33" s="30">
        <v>-8.4348475086481727E-3</v>
      </c>
      <c r="AZ33" s="30">
        <v>0</v>
      </c>
      <c r="BA33" s="30">
        <v>0</v>
      </c>
      <c r="BB33" s="30">
        <v>1971877.1839230163</v>
      </c>
      <c r="BC33" s="30">
        <v>4177.7058981419841</v>
      </c>
      <c r="BD33" s="30">
        <v>3.1661843866921391E-3</v>
      </c>
      <c r="BE33" s="30">
        <v>-3352.6731210191083</v>
      </c>
      <c r="BF33" s="30">
        <v>1968524.5108019973</v>
      </c>
    </row>
    <row r="34" spans="1:58">
      <c r="A34">
        <v>101289</v>
      </c>
      <c r="B34">
        <v>3022036</v>
      </c>
      <c r="C34" t="s">
        <v>53</v>
      </c>
      <c r="D34">
        <v>841414.75</v>
      </c>
      <c r="E34" s="30">
        <v>0</v>
      </c>
      <c r="F34" s="30">
        <v>0</v>
      </c>
      <c r="G34" s="30">
        <v>138460.53564444443</v>
      </c>
      <c r="H34" s="30">
        <v>0</v>
      </c>
      <c r="I34" s="30">
        <v>0</v>
      </c>
      <c r="J34" s="30">
        <v>0</v>
      </c>
      <c r="K34" s="30">
        <v>0</v>
      </c>
      <c r="L34" s="30">
        <v>2862.8947368421041</v>
      </c>
      <c r="M34" s="30">
        <v>0</v>
      </c>
      <c r="N34" s="30">
        <v>0</v>
      </c>
      <c r="O34" s="30">
        <v>0</v>
      </c>
      <c r="P34" s="30">
        <v>0</v>
      </c>
      <c r="Q34" s="30">
        <v>0</v>
      </c>
      <c r="R34" s="30">
        <v>0</v>
      </c>
      <c r="S34" s="30">
        <v>0</v>
      </c>
      <c r="T34" s="30">
        <v>0</v>
      </c>
      <c r="U34" s="30">
        <v>31470.102040816273</v>
      </c>
      <c r="V34" s="30">
        <v>0</v>
      </c>
      <c r="W34" s="30">
        <v>0</v>
      </c>
      <c r="X34" s="30">
        <v>0</v>
      </c>
      <c r="Y34" s="30">
        <v>0</v>
      </c>
      <c r="Z34" s="30">
        <v>0</v>
      </c>
      <c r="AA34" s="30">
        <v>0</v>
      </c>
      <c r="AB34" s="30">
        <v>122000</v>
      </c>
      <c r="AC34" s="30">
        <v>0</v>
      </c>
      <c r="AD34" s="30">
        <v>0</v>
      </c>
      <c r="AE34" s="30">
        <v>0</v>
      </c>
      <c r="AF34" s="30">
        <v>14173.75</v>
      </c>
      <c r="AG34" s="30">
        <v>0</v>
      </c>
      <c r="AH34" s="30">
        <v>0</v>
      </c>
      <c r="AI34" s="30">
        <v>0</v>
      </c>
      <c r="AJ34" s="30">
        <v>0</v>
      </c>
      <c r="AK34" s="30">
        <v>0</v>
      </c>
      <c r="AL34" s="30">
        <v>0</v>
      </c>
      <c r="AM34" s="30">
        <v>0</v>
      </c>
      <c r="AN34" s="30">
        <v>0</v>
      </c>
      <c r="AO34" s="30">
        <v>841414.75</v>
      </c>
      <c r="AP34" s="30">
        <v>172793.53242210281</v>
      </c>
      <c r="AQ34" s="30">
        <v>136173.75</v>
      </c>
      <c r="AR34" s="30">
        <v>97598.451867073585</v>
      </c>
      <c r="AS34" s="30">
        <v>1150382.0324221028</v>
      </c>
      <c r="AT34" s="30">
        <v>1150382.0324221028</v>
      </c>
      <c r="AU34" s="30">
        <v>0</v>
      </c>
      <c r="AV34" s="30">
        <v>1014208.2824221028</v>
      </c>
      <c r="AW34" s="30">
        <v>4008.7283890201688</v>
      </c>
      <c r="AX34" s="30">
        <v>4957.3596547826082</v>
      </c>
      <c r="AY34" s="30">
        <v>-0.19135816882828913</v>
      </c>
      <c r="AZ34" s="30">
        <v>0.17635816882828914</v>
      </c>
      <c r="BA34" s="30">
        <v>221190.53034799721</v>
      </c>
      <c r="BB34" s="30">
        <v>1371572.5627700998</v>
      </c>
      <c r="BC34" s="30">
        <v>5421.2354259687745</v>
      </c>
      <c r="BD34" s="30">
        <v>-1.2915481255840855E-2</v>
      </c>
      <c r="BE34" s="30">
        <v>-2137.2315555555556</v>
      </c>
      <c r="BF34" s="30">
        <v>1369435.3312145444</v>
      </c>
    </row>
    <row r="35" spans="1:58">
      <c r="A35">
        <v>101290</v>
      </c>
      <c r="B35">
        <v>3022037</v>
      </c>
      <c r="C35" t="s">
        <v>54</v>
      </c>
      <c r="D35">
        <v>997725</v>
      </c>
      <c r="E35" s="30">
        <v>0</v>
      </c>
      <c r="F35" s="30">
        <v>0</v>
      </c>
      <c r="G35" s="30">
        <v>144073.19008264461</v>
      </c>
      <c r="H35" s="30">
        <v>0</v>
      </c>
      <c r="I35" s="30">
        <v>0</v>
      </c>
      <c r="J35" s="30">
        <v>0</v>
      </c>
      <c r="K35" s="30">
        <v>0</v>
      </c>
      <c r="L35" s="30">
        <v>1198.8847583643098</v>
      </c>
      <c r="M35" s="30">
        <v>4797.7695167286147</v>
      </c>
      <c r="N35" s="30">
        <v>51585.501858736076</v>
      </c>
      <c r="O35" s="30">
        <v>0</v>
      </c>
      <c r="P35" s="30">
        <v>0</v>
      </c>
      <c r="Q35" s="30">
        <v>0</v>
      </c>
      <c r="R35" s="30">
        <v>0</v>
      </c>
      <c r="S35" s="30">
        <v>0</v>
      </c>
      <c r="T35" s="30">
        <v>0</v>
      </c>
      <c r="U35" s="30">
        <v>26884.057971014539</v>
      </c>
      <c r="V35" s="30">
        <v>0</v>
      </c>
      <c r="W35" s="30">
        <v>0</v>
      </c>
      <c r="X35" s="30">
        <v>0</v>
      </c>
      <c r="Y35" s="30">
        <v>0</v>
      </c>
      <c r="Z35" s="30">
        <v>0</v>
      </c>
      <c r="AA35" s="30">
        <v>0</v>
      </c>
      <c r="AB35" s="30">
        <v>122000</v>
      </c>
      <c r="AC35" s="30">
        <v>0</v>
      </c>
      <c r="AD35" s="30">
        <v>0</v>
      </c>
      <c r="AE35" s="30">
        <v>0</v>
      </c>
      <c r="AF35" s="30">
        <v>16515.5</v>
      </c>
      <c r="AG35" s="30">
        <v>0</v>
      </c>
      <c r="AH35" s="30">
        <v>0</v>
      </c>
      <c r="AI35" s="30">
        <v>0</v>
      </c>
      <c r="AJ35" s="30">
        <v>0</v>
      </c>
      <c r="AK35" s="30">
        <v>0</v>
      </c>
      <c r="AL35" s="30">
        <v>0</v>
      </c>
      <c r="AM35" s="30">
        <v>0</v>
      </c>
      <c r="AN35" s="30">
        <v>0</v>
      </c>
      <c r="AO35" s="30">
        <v>997725</v>
      </c>
      <c r="AP35" s="30">
        <v>228539.40418748814</v>
      </c>
      <c r="AQ35" s="30">
        <v>138515.5</v>
      </c>
      <c r="AR35" s="30">
        <v>112112.75221430925</v>
      </c>
      <c r="AS35" s="30">
        <v>1364779.9041874881</v>
      </c>
      <c r="AT35" s="30">
        <v>1364779.9041874884</v>
      </c>
      <c r="AU35" s="30">
        <v>0</v>
      </c>
      <c r="AV35" s="30">
        <v>1226264.4041874881</v>
      </c>
      <c r="AW35" s="30">
        <v>4087.5480139582937</v>
      </c>
      <c r="AX35" s="30">
        <v>4245.3640620817841</v>
      </c>
      <c r="AY35" s="30">
        <v>-3.7173737238003261E-2</v>
      </c>
      <c r="AZ35" s="30">
        <v>2.2173737238003262E-2</v>
      </c>
      <c r="BA35" s="30">
        <v>28240.676157679092</v>
      </c>
      <c r="BB35" s="30">
        <v>1393020.5803451673</v>
      </c>
      <c r="BC35" s="30">
        <v>4643.4019344838907</v>
      </c>
      <c r="BD35" s="30">
        <v>-1.2725754790759658E-2</v>
      </c>
      <c r="BE35" s="30">
        <v>-2395.4628099173556</v>
      </c>
      <c r="BF35" s="30">
        <v>1390625.11753525</v>
      </c>
    </row>
    <row r="36" spans="1:58">
      <c r="A36">
        <v>139727</v>
      </c>
      <c r="B36">
        <v>3022041</v>
      </c>
      <c r="C36" t="s">
        <v>71</v>
      </c>
      <c r="D36">
        <v>671801.5</v>
      </c>
      <c r="E36" s="30">
        <v>0</v>
      </c>
      <c r="F36" s="30">
        <v>0</v>
      </c>
      <c r="G36" s="30">
        <v>5742.7216438356163</v>
      </c>
      <c r="H36" s="30">
        <v>0</v>
      </c>
      <c r="I36" s="30">
        <v>0</v>
      </c>
      <c r="J36" s="30">
        <v>0</v>
      </c>
      <c r="K36" s="30">
        <v>0</v>
      </c>
      <c r="L36" s="30">
        <v>0</v>
      </c>
      <c r="M36" s="30">
        <v>0</v>
      </c>
      <c r="N36" s="30">
        <v>4881.6666666666679</v>
      </c>
      <c r="O36" s="30">
        <v>0</v>
      </c>
      <c r="P36" s="30">
        <v>0</v>
      </c>
      <c r="Q36" s="30">
        <v>0</v>
      </c>
      <c r="R36" s="30">
        <v>0</v>
      </c>
      <c r="S36" s="30">
        <v>0</v>
      </c>
      <c r="T36" s="30">
        <v>0</v>
      </c>
      <c r="U36" s="30">
        <v>2246.0139860139884</v>
      </c>
      <c r="V36" s="30">
        <v>0</v>
      </c>
      <c r="W36" s="30">
        <v>0</v>
      </c>
      <c r="X36" s="30">
        <v>0</v>
      </c>
      <c r="Y36" s="30">
        <v>0</v>
      </c>
      <c r="Z36" s="30">
        <v>0</v>
      </c>
      <c r="AA36" s="30">
        <v>0</v>
      </c>
      <c r="AB36" s="30">
        <v>122000</v>
      </c>
      <c r="AC36" s="30">
        <v>0</v>
      </c>
      <c r="AD36" s="30">
        <v>0</v>
      </c>
      <c r="AE36" s="30">
        <v>0</v>
      </c>
      <c r="AF36" s="30">
        <v>0</v>
      </c>
      <c r="AG36" s="30">
        <v>0</v>
      </c>
      <c r="AH36" s="30">
        <v>0</v>
      </c>
      <c r="AI36" s="30">
        <v>0</v>
      </c>
      <c r="AJ36" s="30">
        <v>0</v>
      </c>
      <c r="AK36" s="30">
        <v>0</v>
      </c>
      <c r="AL36" s="30">
        <v>0</v>
      </c>
      <c r="AM36" s="30">
        <v>0</v>
      </c>
      <c r="AN36" s="30">
        <v>0</v>
      </c>
      <c r="AO36" s="30">
        <v>671801.5</v>
      </c>
      <c r="AP36" s="30">
        <v>12870.402296516271</v>
      </c>
      <c r="AQ36" s="30">
        <v>122000</v>
      </c>
      <c r="AR36" s="30">
        <v>34601.959148114438</v>
      </c>
      <c r="AS36" s="30">
        <v>806671.90229651623</v>
      </c>
      <c r="AT36" s="30">
        <v>806671.90229651623</v>
      </c>
      <c r="AU36" s="30">
        <v>0</v>
      </c>
      <c r="AV36" s="30">
        <v>684671.90229651623</v>
      </c>
      <c r="AW36" s="30">
        <v>3389.4648628540408</v>
      </c>
      <c r="AX36" s="30">
        <v>3457.7058609195406</v>
      </c>
      <c r="AY36" s="30">
        <v>-1.9735917631626358E-2</v>
      </c>
      <c r="AZ36" s="30">
        <v>4.7359176316263581E-3</v>
      </c>
      <c r="BA36" s="30">
        <v>3307.8328506447433</v>
      </c>
      <c r="BB36" s="30">
        <v>809979.73514716094</v>
      </c>
      <c r="BC36" s="30">
        <v>4009.8006690453512</v>
      </c>
      <c r="BD36" s="30">
        <v>-3.5840299049571422E-2</v>
      </c>
      <c r="BE36" s="30">
        <v>-982.97904109589047</v>
      </c>
      <c r="BF36" s="30">
        <v>808996.756106065</v>
      </c>
    </row>
    <row r="37" spans="1:58">
      <c r="A37">
        <v>101293</v>
      </c>
      <c r="B37">
        <v>3022042</v>
      </c>
      <c r="C37" t="s">
        <v>389</v>
      </c>
      <c r="D37">
        <v>1004376.5</v>
      </c>
      <c r="E37" s="30">
        <v>0</v>
      </c>
      <c r="F37" s="30">
        <v>0</v>
      </c>
      <c r="G37" s="30">
        <v>55824.125344129563</v>
      </c>
      <c r="H37" s="30">
        <v>0</v>
      </c>
      <c r="I37" s="30">
        <v>0</v>
      </c>
      <c r="J37" s="30">
        <v>0</v>
      </c>
      <c r="K37" s="30">
        <v>0</v>
      </c>
      <c r="L37" s="30">
        <v>3661.4661654135321</v>
      </c>
      <c r="M37" s="30">
        <v>4884.225563909773</v>
      </c>
      <c r="N37" s="30">
        <v>0</v>
      </c>
      <c r="O37" s="30">
        <v>0</v>
      </c>
      <c r="P37" s="30">
        <v>0</v>
      </c>
      <c r="Q37" s="30">
        <v>0</v>
      </c>
      <c r="R37" s="30">
        <v>0</v>
      </c>
      <c r="S37" s="30">
        <v>0</v>
      </c>
      <c r="T37" s="30">
        <v>0</v>
      </c>
      <c r="U37" s="30">
        <v>8344.3601895734519</v>
      </c>
      <c r="V37" s="30">
        <v>0</v>
      </c>
      <c r="W37" s="30">
        <v>0</v>
      </c>
      <c r="X37" s="30">
        <v>0</v>
      </c>
      <c r="Y37" s="30">
        <v>0</v>
      </c>
      <c r="Z37" s="30">
        <v>0</v>
      </c>
      <c r="AA37" s="30">
        <v>0</v>
      </c>
      <c r="AB37" s="30">
        <v>122000</v>
      </c>
      <c r="AC37" s="30">
        <v>0</v>
      </c>
      <c r="AD37" s="30">
        <v>0</v>
      </c>
      <c r="AE37" s="30">
        <v>0</v>
      </c>
      <c r="AF37" s="30">
        <v>15652.75</v>
      </c>
      <c r="AG37" s="30">
        <v>0</v>
      </c>
      <c r="AH37" s="30">
        <v>0</v>
      </c>
      <c r="AI37" s="30">
        <v>0</v>
      </c>
      <c r="AJ37" s="30">
        <v>0</v>
      </c>
      <c r="AK37" s="30">
        <v>0</v>
      </c>
      <c r="AL37" s="30">
        <v>0</v>
      </c>
      <c r="AM37" s="30">
        <v>0</v>
      </c>
      <c r="AN37" s="30">
        <v>0</v>
      </c>
      <c r="AO37" s="30">
        <v>1004376.5</v>
      </c>
      <c r="AP37" s="30">
        <v>72714.177263026315</v>
      </c>
      <c r="AQ37" s="30">
        <v>137652.75</v>
      </c>
      <c r="AR37" s="30">
        <v>66415.266104264025</v>
      </c>
      <c r="AS37" s="30">
        <v>1214743.4272630264</v>
      </c>
      <c r="AT37" s="30">
        <v>1214743.4272630264</v>
      </c>
      <c r="AU37" s="30">
        <v>0</v>
      </c>
      <c r="AV37" s="30">
        <v>1077090.6772630264</v>
      </c>
      <c r="AW37" s="30">
        <v>3566.5254214007496</v>
      </c>
      <c r="AX37" s="30">
        <v>3606.1676602230482</v>
      </c>
      <c r="AY37" s="30">
        <v>-1.099289954251508E-2</v>
      </c>
      <c r="AZ37" s="30">
        <v>0</v>
      </c>
      <c r="BA37" s="30">
        <v>0</v>
      </c>
      <c r="BB37" s="30">
        <v>1214743.4272630264</v>
      </c>
      <c r="BC37" s="30">
        <v>4022.3292293477693</v>
      </c>
      <c r="BD37" s="30">
        <v>-9.8384471538308649E-3</v>
      </c>
      <c r="BE37" s="30">
        <v>-1795.6651012145749</v>
      </c>
      <c r="BF37" s="30">
        <v>1212947.7621618118</v>
      </c>
    </row>
    <row r="38" spans="1:58">
      <c r="A38">
        <v>101294</v>
      </c>
      <c r="B38">
        <v>3022043</v>
      </c>
      <c r="C38" t="s">
        <v>62</v>
      </c>
      <c r="D38">
        <v>1370209</v>
      </c>
      <c r="E38" s="30">
        <v>0</v>
      </c>
      <c r="F38" s="30">
        <v>0</v>
      </c>
      <c r="G38" s="30">
        <v>123208.90041666667</v>
      </c>
      <c r="H38" s="30">
        <v>0</v>
      </c>
      <c r="I38" s="30">
        <v>0</v>
      </c>
      <c r="J38" s="30">
        <v>0</v>
      </c>
      <c r="K38" s="30">
        <v>0</v>
      </c>
      <c r="L38" s="30">
        <v>2557.4278215223112</v>
      </c>
      <c r="M38" s="30">
        <v>2326.015748031497</v>
      </c>
      <c r="N38" s="30">
        <v>9094.278215223103</v>
      </c>
      <c r="O38" s="30">
        <v>0</v>
      </c>
      <c r="P38" s="30">
        <v>0</v>
      </c>
      <c r="Q38" s="30">
        <v>0</v>
      </c>
      <c r="R38" s="30">
        <v>0</v>
      </c>
      <c r="S38" s="30">
        <v>0</v>
      </c>
      <c r="T38" s="30">
        <v>0</v>
      </c>
      <c r="U38" s="30">
        <v>14365.789473684204</v>
      </c>
      <c r="V38" s="30">
        <v>0</v>
      </c>
      <c r="W38" s="30">
        <v>0</v>
      </c>
      <c r="X38" s="30">
        <v>0</v>
      </c>
      <c r="Y38" s="30">
        <v>0</v>
      </c>
      <c r="Z38" s="30">
        <v>26935.511076115417</v>
      </c>
      <c r="AA38" s="30">
        <v>0</v>
      </c>
      <c r="AB38" s="30">
        <v>122000</v>
      </c>
      <c r="AC38" s="30">
        <v>0</v>
      </c>
      <c r="AD38" s="30">
        <v>0</v>
      </c>
      <c r="AE38" s="30">
        <v>0</v>
      </c>
      <c r="AF38" s="30">
        <v>12571.5</v>
      </c>
      <c r="AG38" s="30">
        <v>0</v>
      </c>
      <c r="AH38" s="30">
        <v>0</v>
      </c>
      <c r="AI38" s="30">
        <v>0</v>
      </c>
      <c r="AJ38" s="30">
        <v>0</v>
      </c>
      <c r="AK38" s="30">
        <v>0</v>
      </c>
      <c r="AL38" s="30">
        <v>0</v>
      </c>
      <c r="AM38" s="30">
        <v>0</v>
      </c>
      <c r="AN38" s="30">
        <v>0</v>
      </c>
      <c r="AO38" s="30">
        <v>1370209</v>
      </c>
      <c r="AP38" s="30">
        <v>178487.92275124323</v>
      </c>
      <c r="AQ38" s="30">
        <v>134571.5</v>
      </c>
      <c r="AR38" s="30">
        <v>130398.02999008833</v>
      </c>
      <c r="AS38" s="30">
        <v>1683268.4227512432</v>
      </c>
      <c r="AT38" s="30">
        <v>1683268.422751243</v>
      </c>
      <c r="AU38" s="30">
        <v>0</v>
      </c>
      <c r="AV38" s="30">
        <v>1548696.9227512432</v>
      </c>
      <c r="AW38" s="30">
        <v>3758.9731134738913</v>
      </c>
      <c r="AX38" s="30">
        <v>3781.2329559055115</v>
      </c>
      <c r="AY38" s="30">
        <v>-5.8869270132787992E-3</v>
      </c>
      <c r="AZ38" s="30">
        <v>0</v>
      </c>
      <c r="BA38" s="30">
        <v>0</v>
      </c>
      <c r="BB38" s="30">
        <v>1683268.4227512432</v>
      </c>
      <c r="BC38" s="30">
        <v>4085.6029678428235</v>
      </c>
      <c r="BD38" s="30">
        <v>-4.0408235919876523E-3</v>
      </c>
      <c r="BE38" s="30">
        <v>-2774.4873958333337</v>
      </c>
      <c r="BF38" s="30">
        <v>1680493.93535541</v>
      </c>
    </row>
    <row r="39" spans="1:58">
      <c r="A39">
        <v>101295</v>
      </c>
      <c r="B39">
        <v>3022044</v>
      </c>
      <c r="C39" t="s">
        <v>61</v>
      </c>
      <c r="D39">
        <v>1203921.5</v>
      </c>
      <c r="E39" s="30">
        <v>0</v>
      </c>
      <c r="F39" s="30">
        <v>0</v>
      </c>
      <c r="G39" s="30">
        <v>96199.601707317066</v>
      </c>
      <c r="H39" s="30">
        <v>0</v>
      </c>
      <c r="I39" s="30">
        <v>0</v>
      </c>
      <c r="J39" s="30">
        <v>0</v>
      </c>
      <c r="K39" s="30">
        <v>0</v>
      </c>
      <c r="L39" s="30">
        <v>438.47887323943672</v>
      </c>
      <c r="M39" s="30">
        <v>731.13802816901296</v>
      </c>
      <c r="N39" s="30">
        <v>4287.9154929577398</v>
      </c>
      <c r="O39" s="30">
        <v>0</v>
      </c>
      <c r="P39" s="30">
        <v>0</v>
      </c>
      <c r="Q39" s="30">
        <v>0</v>
      </c>
      <c r="R39" s="30">
        <v>0</v>
      </c>
      <c r="S39" s="30">
        <v>0</v>
      </c>
      <c r="T39" s="30">
        <v>0</v>
      </c>
      <c r="U39" s="30">
        <v>106767.2803347281</v>
      </c>
      <c r="V39" s="30">
        <v>0</v>
      </c>
      <c r="W39" s="30">
        <v>0</v>
      </c>
      <c r="X39" s="30">
        <v>0</v>
      </c>
      <c r="Y39" s="30">
        <v>0</v>
      </c>
      <c r="Z39" s="30">
        <v>0</v>
      </c>
      <c r="AA39" s="30">
        <v>0</v>
      </c>
      <c r="AB39" s="30">
        <v>122000</v>
      </c>
      <c r="AC39" s="30">
        <v>0</v>
      </c>
      <c r="AD39" s="30">
        <v>0</v>
      </c>
      <c r="AE39" s="30">
        <v>0</v>
      </c>
      <c r="AF39" s="30">
        <v>12571.5</v>
      </c>
      <c r="AG39" s="30">
        <v>0</v>
      </c>
      <c r="AH39" s="30">
        <v>0</v>
      </c>
      <c r="AI39" s="30">
        <v>0</v>
      </c>
      <c r="AJ39" s="30">
        <v>0</v>
      </c>
      <c r="AK39" s="30">
        <v>0</v>
      </c>
      <c r="AL39" s="30">
        <v>0</v>
      </c>
      <c r="AM39" s="30">
        <v>0</v>
      </c>
      <c r="AN39" s="30">
        <v>0</v>
      </c>
      <c r="AO39" s="30">
        <v>1203921.5</v>
      </c>
      <c r="AP39" s="30">
        <v>208424.41443641135</v>
      </c>
      <c r="AQ39" s="30">
        <v>134571.5</v>
      </c>
      <c r="AR39" s="30">
        <v>181275.17465506477</v>
      </c>
      <c r="AS39" s="30">
        <v>1546917.4144364113</v>
      </c>
      <c r="AT39" s="30">
        <v>1546917.4144364113</v>
      </c>
      <c r="AU39" s="30">
        <v>0</v>
      </c>
      <c r="AV39" s="30">
        <v>1412345.9144364113</v>
      </c>
      <c r="AW39" s="30">
        <v>3901.508050929313</v>
      </c>
      <c r="AX39" s="30">
        <v>3864.7659061281333</v>
      </c>
      <c r="AY39" s="30">
        <v>9.506952217447311E-3</v>
      </c>
      <c r="AZ39" s="30">
        <v>-8.0809093848302135E-3</v>
      </c>
      <c r="BA39" s="30">
        <v>-11305.557955322969</v>
      </c>
      <c r="BB39" s="30">
        <v>1535611.8564810883</v>
      </c>
      <c r="BC39" s="30">
        <v>4242.0217029864316</v>
      </c>
      <c r="BD39" s="30">
        <v>8.7130270634454554E-3</v>
      </c>
      <c r="BE39" s="30">
        <v>-2354.5561585365854</v>
      </c>
      <c r="BF39" s="30">
        <v>1533257.3003225517</v>
      </c>
    </row>
    <row r="40" spans="1:58">
      <c r="A40">
        <v>101296</v>
      </c>
      <c r="B40">
        <v>3022045</v>
      </c>
      <c r="C40" t="s">
        <v>63</v>
      </c>
      <c r="D40">
        <v>801505.75</v>
      </c>
      <c r="E40" s="30">
        <v>0</v>
      </c>
      <c r="F40" s="30">
        <v>0</v>
      </c>
      <c r="G40" s="30">
        <v>86446.878518518512</v>
      </c>
      <c r="H40" s="30">
        <v>0</v>
      </c>
      <c r="I40" s="30">
        <v>0</v>
      </c>
      <c r="J40" s="30">
        <v>0</v>
      </c>
      <c r="K40" s="30">
        <v>0</v>
      </c>
      <c r="L40" s="30">
        <v>1317.3305084745753</v>
      </c>
      <c r="M40" s="30">
        <v>0</v>
      </c>
      <c r="N40" s="30">
        <v>0</v>
      </c>
      <c r="O40" s="30">
        <v>0</v>
      </c>
      <c r="P40" s="30">
        <v>0</v>
      </c>
      <c r="Q40" s="30">
        <v>0</v>
      </c>
      <c r="R40" s="30">
        <v>0</v>
      </c>
      <c r="S40" s="30">
        <v>0</v>
      </c>
      <c r="T40" s="30">
        <v>0</v>
      </c>
      <c r="U40" s="30">
        <v>40303.155339805795</v>
      </c>
      <c r="V40" s="30">
        <v>0</v>
      </c>
      <c r="W40" s="30">
        <v>0</v>
      </c>
      <c r="X40" s="30">
        <v>0</v>
      </c>
      <c r="Y40" s="30">
        <v>0</v>
      </c>
      <c r="Z40" s="30">
        <v>4491.3413559321525</v>
      </c>
      <c r="AA40" s="30">
        <v>0</v>
      </c>
      <c r="AB40" s="30">
        <v>122000</v>
      </c>
      <c r="AC40" s="30">
        <v>0</v>
      </c>
      <c r="AD40" s="30">
        <v>0</v>
      </c>
      <c r="AE40" s="30">
        <v>0</v>
      </c>
      <c r="AF40" s="30">
        <v>18117.75</v>
      </c>
      <c r="AG40" s="30">
        <v>0</v>
      </c>
      <c r="AH40" s="30">
        <v>0</v>
      </c>
      <c r="AI40" s="30">
        <v>0</v>
      </c>
      <c r="AJ40" s="30">
        <v>0</v>
      </c>
      <c r="AK40" s="30">
        <v>0</v>
      </c>
      <c r="AL40" s="30">
        <v>0</v>
      </c>
      <c r="AM40" s="30">
        <v>0</v>
      </c>
      <c r="AN40" s="30">
        <v>0</v>
      </c>
      <c r="AO40" s="30">
        <v>801505.75</v>
      </c>
      <c r="AP40" s="30">
        <v>132558.70572273104</v>
      </c>
      <c r="AQ40" s="30">
        <v>140117.75</v>
      </c>
      <c r="AR40" s="30">
        <v>98415.097251136569</v>
      </c>
      <c r="AS40" s="30">
        <v>1074182.2057227311</v>
      </c>
      <c r="AT40" s="30">
        <v>1074182.2057227311</v>
      </c>
      <c r="AU40" s="30">
        <v>0</v>
      </c>
      <c r="AV40" s="30">
        <v>934064.45572273107</v>
      </c>
      <c r="AW40" s="30">
        <v>3875.7861233308345</v>
      </c>
      <c r="AX40" s="30">
        <v>4515.4937584745767</v>
      </c>
      <c r="AY40" s="30">
        <v>-0.14166947611059219</v>
      </c>
      <c r="AZ40" s="30">
        <v>0.12666947611059221</v>
      </c>
      <c r="BA40" s="30">
        <v>137846.03013275628</v>
      </c>
      <c r="BB40" s="30">
        <v>1212028.2358554874</v>
      </c>
      <c r="BC40" s="30">
        <v>5029.1628043796154</v>
      </c>
      <c r="BD40" s="30">
        <v>-1.7329304708925131E-3</v>
      </c>
      <c r="BE40" s="30">
        <v>-1722.1681481481482</v>
      </c>
      <c r="BF40" s="30">
        <v>1210306.0677073393</v>
      </c>
    </row>
    <row r="41" spans="1:58">
      <c r="A41">
        <v>101297</v>
      </c>
      <c r="B41">
        <v>3022052</v>
      </c>
      <c r="C41" t="s">
        <v>390</v>
      </c>
      <c r="D41">
        <v>1493261.75</v>
      </c>
      <c r="E41" s="30">
        <v>0</v>
      </c>
      <c r="F41" s="30">
        <v>0</v>
      </c>
      <c r="G41" s="30">
        <v>214602.73381818182</v>
      </c>
      <c r="H41" s="30">
        <v>0</v>
      </c>
      <c r="I41" s="30">
        <v>0</v>
      </c>
      <c r="J41" s="30">
        <v>0</v>
      </c>
      <c r="K41" s="30">
        <v>0</v>
      </c>
      <c r="L41" s="30">
        <v>18924.262114537454</v>
      </c>
      <c r="M41" s="30">
        <v>6381.9317180616717</v>
      </c>
      <c r="N41" s="30">
        <v>70697.720264317089</v>
      </c>
      <c r="O41" s="30">
        <v>0</v>
      </c>
      <c r="P41" s="30">
        <v>0</v>
      </c>
      <c r="Q41" s="30">
        <v>0</v>
      </c>
      <c r="R41" s="30">
        <v>0</v>
      </c>
      <c r="S41" s="30">
        <v>0</v>
      </c>
      <c r="T41" s="30">
        <v>0</v>
      </c>
      <c r="U41" s="30">
        <v>91342.020202020241</v>
      </c>
      <c r="V41" s="30">
        <v>0</v>
      </c>
      <c r="W41" s="30">
        <v>0</v>
      </c>
      <c r="X41" s="30">
        <v>0</v>
      </c>
      <c r="Y41" s="30">
        <v>0</v>
      </c>
      <c r="Z41" s="30">
        <v>18739.456157205288</v>
      </c>
      <c r="AA41" s="30">
        <v>0</v>
      </c>
      <c r="AB41" s="30">
        <v>122000</v>
      </c>
      <c r="AC41" s="30">
        <v>0</v>
      </c>
      <c r="AD41" s="30">
        <v>0</v>
      </c>
      <c r="AE41" s="30">
        <v>0</v>
      </c>
      <c r="AF41" s="30">
        <v>24157</v>
      </c>
      <c r="AG41" s="30">
        <v>0</v>
      </c>
      <c r="AH41" s="30">
        <v>0</v>
      </c>
      <c r="AI41" s="30">
        <v>0</v>
      </c>
      <c r="AJ41" s="30">
        <v>0</v>
      </c>
      <c r="AK41" s="30">
        <v>0</v>
      </c>
      <c r="AL41" s="30">
        <v>0</v>
      </c>
      <c r="AM41" s="30">
        <v>0</v>
      </c>
      <c r="AN41" s="30">
        <v>0</v>
      </c>
      <c r="AO41" s="30">
        <v>1493261.75</v>
      </c>
      <c r="AP41" s="30">
        <v>420688.12427432352</v>
      </c>
      <c r="AQ41" s="30">
        <v>146157</v>
      </c>
      <c r="AR41" s="30">
        <v>239399.58469224515</v>
      </c>
      <c r="AS41" s="30">
        <v>2060106.8742743235</v>
      </c>
      <c r="AT41" s="30">
        <v>2060106.8742743235</v>
      </c>
      <c r="AU41" s="30">
        <v>0</v>
      </c>
      <c r="AV41" s="30">
        <v>1913949.8742743235</v>
      </c>
      <c r="AW41" s="30">
        <v>4262.6945974929249</v>
      </c>
      <c r="AX41" s="30">
        <v>4302.9004140939596</v>
      </c>
      <c r="AY41" s="30">
        <v>-9.343887315946783E-3</v>
      </c>
      <c r="AZ41" s="30">
        <v>0</v>
      </c>
      <c r="BA41" s="30">
        <v>0</v>
      </c>
      <c r="BB41" s="30">
        <v>2060106.8742743235</v>
      </c>
      <c r="BC41" s="30">
        <v>4588.2113012791169</v>
      </c>
      <c r="BD41" s="30">
        <v>1.8655391265018917E-3</v>
      </c>
      <c r="BE41" s="30">
        <v>-3578.1218181818185</v>
      </c>
      <c r="BF41" s="30">
        <v>2056528.7524561416</v>
      </c>
    </row>
    <row r="42" spans="1:58">
      <c r="A42">
        <v>101298</v>
      </c>
      <c r="B42">
        <v>3022054</v>
      </c>
      <c r="C42" t="s">
        <v>93</v>
      </c>
      <c r="D42">
        <v>794854.25</v>
      </c>
      <c r="E42" s="30">
        <v>0</v>
      </c>
      <c r="F42" s="30">
        <v>0</v>
      </c>
      <c r="G42" s="30">
        <v>23422.517833333332</v>
      </c>
      <c r="H42" s="30">
        <v>0</v>
      </c>
      <c r="I42" s="30">
        <v>0</v>
      </c>
      <c r="J42" s="30">
        <v>0</v>
      </c>
      <c r="K42" s="30">
        <v>0</v>
      </c>
      <c r="L42" s="30">
        <v>642.31250000000011</v>
      </c>
      <c r="M42" s="30">
        <v>4998.087500000006</v>
      </c>
      <c r="N42" s="30">
        <v>8374.9583333333303</v>
      </c>
      <c r="O42" s="30">
        <v>0</v>
      </c>
      <c r="P42" s="30">
        <v>0</v>
      </c>
      <c r="Q42" s="30">
        <v>0</v>
      </c>
      <c r="R42" s="30">
        <v>0</v>
      </c>
      <c r="S42" s="30">
        <v>0</v>
      </c>
      <c r="T42" s="30">
        <v>0</v>
      </c>
      <c r="U42" s="30">
        <v>25455.215311004777</v>
      </c>
      <c r="V42" s="30">
        <v>0</v>
      </c>
      <c r="W42" s="30">
        <v>0</v>
      </c>
      <c r="X42" s="30">
        <v>0</v>
      </c>
      <c r="Y42" s="30">
        <v>0</v>
      </c>
      <c r="Z42" s="30">
        <v>842.27583333329937</v>
      </c>
      <c r="AA42" s="30">
        <v>0</v>
      </c>
      <c r="AB42" s="30">
        <v>122000</v>
      </c>
      <c r="AC42" s="30">
        <v>0</v>
      </c>
      <c r="AD42" s="30">
        <v>0</v>
      </c>
      <c r="AE42" s="30">
        <v>0</v>
      </c>
      <c r="AF42" s="30">
        <v>13680.75</v>
      </c>
      <c r="AG42" s="30">
        <v>0</v>
      </c>
      <c r="AH42" s="30">
        <v>0</v>
      </c>
      <c r="AI42" s="30">
        <v>0</v>
      </c>
      <c r="AJ42" s="30">
        <v>0</v>
      </c>
      <c r="AK42" s="30">
        <v>0</v>
      </c>
      <c r="AL42" s="30">
        <v>0</v>
      </c>
      <c r="AM42" s="30">
        <v>0</v>
      </c>
      <c r="AN42" s="30">
        <v>0</v>
      </c>
      <c r="AO42" s="30">
        <v>794854.25</v>
      </c>
      <c r="AP42" s="30">
        <v>63735.367311004746</v>
      </c>
      <c r="AQ42" s="30">
        <v>135680.75</v>
      </c>
      <c r="AR42" s="30">
        <v>69553.50762767141</v>
      </c>
      <c r="AS42" s="30">
        <v>994270.36731100478</v>
      </c>
      <c r="AT42" s="30">
        <v>994270.36731100478</v>
      </c>
      <c r="AU42" s="30">
        <v>0</v>
      </c>
      <c r="AV42" s="30">
        <v>858589.61731100478</v>
      </c>
      <c r="AW42" s="30">
        <v>3592.4251770334927</v>
      </c>
      <c r="AX42" s="30">
        <v>3615.5722358333337</v>
      </c>
      <c r="AY42" s="30">
        <v>-6.402045731636722E-3</v>
      </c>
      <c r="AZ42" s="30">
        <v>0</v>
      </c>
      <c r="BA42" s="30">
        <v>0</v>
      </c>
      <c r="BB42" s="30">
        <v>994270.36731100478</v>
      </c>
      <c r="BC42" s="30">
        <v>4160.1270598786814</v>
      </c>
      <c r="BD42" s="30">
        <v>7.7943280953929328E-3</v>
      </c>
      <c r="BE42" s="30">
        <v>-1277.8035416666667</v>
      </c>
      <c r="BF42" s="30">
        <v>992992.56376933807</v>
      </c>
    </row>
    <row r="43" spans="1:58">
      <c r="A43">
        <v>101299</v>
      </c>
      <c r="B43">
        <v>3022055</v>
      </c>
      <c r="C43" t="s">
        <v>88</v>
      </c>
      <c r="D43">
        <v>708384.75</v>
      </c>
      <c r="E43" s="30">
        <v>0</v>
      </c>
      <c r="F43" s="30">
        <v>0</v>
      </c>
      <c r="G43" s="30">
        <v>109622.06550724637</v>
      </c>
      <c r="H43" s="30">
        <v>0</v>
      </c>
      <c r="I43" s="30">
        <v>0</v>
      </c>
      <c r="J43" s="30">
        <v>0</v>
      </c>
      <c r="K43" s="30">
        <v>0</v>
      </c>
      <c r="L43" s="30">
        <v>1327.3913043478258</v>
      </c>
      <c r="M43" s="30">
        <v>8853.3913043478242</v>
      </c>
      <c r="N43" s="30">
        <v>90864.565217391442</v>
      </c>
      <c r="O43" s="30">
        <v>0</v>
      </c>
      <c r="P43" s="30">
        <v>0</v>
      </c>
      <c r="Q43" s="30">
        <v>0</v>
      </c>
      <c r="R43" s="30">
        <v>0</v>
      </c>
      <c r="S43" s="30">
        <v>0</v>
      </c>
      <c r="T43" s="30">
        <v>0</v>
      </c>
      <c r="U43" s="30">
        <v>38636.149732620339</v>
      </c>
      <c r="V43" s="30">
        <v>0</v>
      </c>
      <c r="W43" s="30">
        <v>0</v>
      </c>
      <c r="X43" s="30">
        <v>0</v>
      </c>
      <c r="Y43" s="30">
        <v>0</v>
      </c>
      <c r="Z43" s="30">
        <v>5863.5483962264589</v>
      </c>
      <c r="AA43" s="30">
        <v>0</v>
      </c>
      <c r="AB43" s="30">
        <v>122000</v>
      </c>
      <c r="AC43" s="30">
        <v>0</v>
      </c>
      <c r="AD43" s="30">
        <v>0</v>
      </c>
      <c r="AE43" s="30">
        <v>0</v>
      </c>
      <c r="AF43" s="30">
        <v>16515.5</v>
      </c>
      <c r="AG43" s="30">
        <v>0</v>
      </c>
      <c r="AH43" s="30">
        <v>0</v>
      </c>
      <c r="AI43" s="30">
        <v>0</v>
      </c>
      <c r="AJ43" s="30">
        <v>0</v>
      </c>
      <c r="AK43" s="30">
        <v>0</v>
      </c>
      <c r="AL43" s="30">
        <v>0</v>
      </c>
      <c r="AM43" s="30">
        <v>0</v>
      </c>
      <c r="AN43" s="30">
        <v>0</v>
      </c>
      <c r="AO43" s="30">
        <v>708384.75</v>
      </c>
      <c r="AP43" s="30">
        <v>255167.11146218024</v>
      </c>
      <c r="AQ43" s="30">
        <v>138515.5</v>
      </c>
      <c r="AR43" s="30">
        <v>118510.49454551349</v>
      </c>
      <c r="AS43" s="30">
        <v>1102067.3614621803</v>
      </c>
      <c r="AT43" s="30">
        <v>1102067.3614621803</v>
      </c>
      <c r="AU43" s="30">
        <v>0</v>
      </c>
      <c r="AV43" s="30">
        <v>963551.86146218027</v>
      </c>
      <c r="AW43" s="30">
        <v>4523.7176594468556</v>
      </c>
      <c r="AX43" s="30">
        <v>4602.4321089622636</v>
      </c>
      <c r="AY43" s="30">
        <v>-1.7102794273081885E-2</v>
      </c>
      <c r="AZ43" s="30">
        <v>2.1027942730818851E-3</v>
      </c>
      <c r="BA43" s="30">
        <v>2061.4071586474683</v>
      </c>
      <c r="BB43" s="30">
        <v>1104128.7686208277</v>
      </c>
      <c r="BC43" s="30">
        <v>5183.703139064919</v>
      </c>
      <c r="BD43" s="30">
        <v>7.8405504295719908E-4</v>
      </c>
      <c r="BE43" s="30">
        <v>-1751.3744927536231</v>
      </c>
      <c r="BF43" s="30">
        <v>1102377.3941280742</v>
      </c>
    </row>
    <row r="44" spans="1:58">
      <c r="A44">
        <v>101301</v>
      </c>
      <c r="B44">
        <v>3022057</v>
      </c>
      <c r="C44" t="s">
        <v>89</v>
      </c>
      <c r="D44">
        <v>1656223.5</v>
      </c>
      <c r="E44" s="30">
        <v>0</v>
      </c>
      <c r="F44" s="30">
        <v>0</v>
      </c>
      <c r="G44" s="30">
        <v>319370.77699570812</v>
      </c>
      <c r="H44" s="30">
        <v>0</v>
      </c>
      <c r="I44" s="30">
        <v>0</v>
      </c>
      <c r="J44" s="30">
        <v>0</v>
      </c>
      <c r="K44" s="30">
        <v>0</v>
      </c>
      <c r="L44" s="30">
        <v>40755.677419354884</v>
      </c>
      <c r="M44" s="30">
        <v>2303.651612903227</v>
      </c>
      <c r="N44" s="30">
        <v>4503.4193548387057</v>
      </c>
      <c r="O44" s="30">
        <v>0</v>
      </c>
      <c r="P44" s="30">
        <v>0</v>
      </c>
      <c r="Q44" s="30">
        <v>0</v>
      </c>
      <c r="R44" s="30">
        <v>0</v>
      </c>
      <c r="S44" s="30">
        <v>0</v>
      </c>
      <c r="T44" s="30">
        <v>0</v>
      </c>
      <c r="U44" s="30">
        <v>55151.641791044778</v>
      </c>
      <c r="V44" s="30">
        <v>0</v>
      </c>
      <c r="W44" s="30">
        <v>0</v>
      </c>
      <c r="X44" s="30">
        <v>0</v>
      </c>
      <c r="Y44" s="30">
        <v>0</v>
      </c>
      <c r="Z44" s="30">
        <v>0</v>
      </c>
      <c r="AA44" s="30">
        <v>0</v>
      </c>
      <c r="AB44" s="30">
        <v>122000</v>
      </c>
      <c r="AC44" s="30">
        <v>0</v>
      </c>
      <c r="AD44" s="30">
        <v>0</v>
      </c>
      <c r="AE44" s="30">
        <v>0</v>
      </c>
      <c r="AF44" s="30">
        <v>46939.5</v>
      </c>
      <c r="AG44" s="30">
        <v>0</v>
      </c>
      <c r="AH44" s="30">
        <v>0</v>
      </c>
      <c r="AI44" s="30">
        <v>0</v>
      </c>
      <c r="AJ44" s="30">
        <v>0</v>
      </c>
      <c r="AK44" s="30">
        <v>0</v>
      </c>
      <c r="AL44" s="30">
        <v>0</v>
      </c>
      <c r="AM44" s="30">
        <v>0</v>
      </c>
      <c r="AN44" s="30">
        <v>0</v>
      </c>
      <c r="AO44" s="30">
        <v>1656223.5</v>
      </c>
      <c r="AP44" s="30">
        <v>422085.16717384977</v>
      </c>
      <c r="AQ44" s="30">
        <v>168939.5</v>
      </c>
      <c r="AR44" s="30">
        <v>203068.40436760575</v>
      </c>
      <c r="AS44" s="30">
        <v>2247248.1671738499</v>
      </c>
      <c r="AT44" s="30">
        <v>2247248.1671738499</v>
      </c>
      <c r="AU44" s="30">
        <v>0</v>
      </c>
      <c r="AV44" s="30">
        <v>2078308.6671738499</v>
      </c>
      <c r="AW44" s="30">
        <v>4173.3105766543167</v>
      </c>
      <c r="AX44" s="30">
        <v>4358.8622348290592</v>
      </c>
      <c r="AY44" s="30">
        <v>-4.2568828326830385E-2</v>
      </c>
      <c r="AZ44" s="30">
        <v>2.7568828326830386E-2</v>
      </c>
      <c r="BA44" s="30">
        <v>59844.024876848671</v>
      </c>
      <c r="BB44" s="30">
        <v>2307092.1920506987</v>
      </c>
      <c r="BC44" s="30">
        <v>4632.7152450817239</v>
      </c>
      <c r="BD44" s="30">
        <v>-3.5689793634537614E-2</v>
      </c>
      <c r="BE44" s="30">
        <v>-4530.1115021459227</v>
      </c>
      <c r="BF44" s="30">
        <v>2302562.0805485528</v>
      </c>
    </row>
    <row r="45" spans="1:58">
      <c r="A45">
        <v>101304</v>
      </c>
      <c r="B45">
        <v>3022060</v>
      </c>
      <c r="C45" t="s">
        <v>223</v>
      </c>
      <c r="D45">
        <v>1363557.5</v>
      </c>
      <c r="E45" s="30">
        <v>0</v>
      </c>
      <c r="F45" s="30">
        <v>0</v>
      </c>
      <c r="G45" s="30">
        <v>257721.30865384612</v>
      </c>
      <c r="H45" s="30">
        <v>0</v>
      </c>
      <c r="I45" s="30">
        <v>0</v>
      </c>
      <c r="J45" s="30">
        <v>0</v>
      </c>
      <c r="K45" s="30">
        <v>0</v>
      </c>
      <c r="L45" s="30">
        <v>17033.816425120734</v>
      </c>
      <c r="M45" s="30">
        <v>2130.2173913043471</v>
      </c>
      <c r="N45" s="30">
        <v>8328.7439613526658</v>
      </c>
      <c r="O45" s="30">
        <v>0</v>
      </c>
      <c r="P45" s="30">
        <v>0</v>
      </c>
      <c r="Q45" s="30">
        <v>0</v>
      </c>
      <c r="R45" s="30">
        <v>0</v>
      </c>
      <c r="S45" s="30">
        <v>0</v>
      </c>
      <c r="T45" s="30">
        <v>0</v>
      </c>
      <c r="U45" s="30">
        <v>30519.662921348274</v>
      </c>
      <c r="V45" s="30">
        <v>0</v>
      </c>
      <c r="W45" s="30">
        <v>0</v>
      </c>
      <c r="X45" s="30">
        <v>0</v>
      </c>
      <c r="Y45" s="30">
        <v>0</v>
      </c>
      <c r="Z45" s="30">
        <v>8024.9585131894291</v>
      </c>
      <c r="AA45" s="30">
        <v>0</v>
      </c>
      <c r="AB45" s="30">
        <v>122000</v>
      </c>
      <c r="AC45" s="30">
        <v>0</v>
      </c>
      <c r="AD45" s="30">
        <v>0</v>
      </c>
      <c r="AE45" s="30">
        <v>0</v>
      </c>
      <c r="AF45" s="30">
        <v>18980.5</v>
      </c>
      <c r="AG45" s="30">
        <v>0</v>
      </c>
      <c r="AH45" s="30">
        <v>0</v>
      </c>
      <c r="AI45" s="30">
        <v>0</v>
      </c>
      <c r="AJ45" s="30">
        <v>0</v>
      </c>
      <c r="AK45" s="30">
        <v>0</v>
      </c>
      <c r="AL45" s="30">
        <v>0</v>
      </c>
      <c r="AM45" s="30">
        <v>0</v>
      </c>
      <c r="AN45" s="30">
        <v>0</v>
      </c>
      <c r="AO45" s="30">
        <v>1363557.5</v>
      </c>
      <c r="AP45" s="30">
        <v>323758.7078661616</v>
      </c>
      <c r="AQ45" s="30">
        <v>140980.5</v>
      </c>
      <c r="AR45" s="30">
        <v>156947.52622086246</v>
      </c>
      <c r="AS45" s="30">
        <v>1828296.7078661616</v>
      </c>
      <c r="AT45" s="30">
        <v>1828296.7078661616</v>
      </c>
      <c r="AU45" s="30">
        <v>0</v>
      </c>
      <c r="AV45" s="30">
        <v>1687316.2078661616</v>
      </c>
      <c r="AW45" s="30">
        <v>4115.4053850394184</v>
      </c>
      <c r="AX45" s="30">
        <v>4974.4146846522781</v>
      </c>
      <c r="AY45" s="30">
        <v>-0.172685502530215</v>
      </c>
      <c r="AZ45" s="30">
        <v>0.15768550253021502</v>
      </c>
      <c r="BA45" s="30">
        <v>321601.16253066098</v>
      </c>
      <c r="BB45" s="30">
        <v>2149897.8703968227</v>
      </c>
      <c r="BC45" s="30">
        <v>5243.6533424312747</v>
      </c>
      <c r="BD45" s="30">
        <v>-5.0393995717173956E-3</v>
      </c>
      <c r="BE45" s="30">
        <v>-3693.6170673076922</v>
      </c>
      <c r="BF45" s="30">
        <v>2146204.253329515</v>
      </c>
    </row>
    <row r="46" spans="1:58">
      <c r="A46">
        <v>101309</v>
      </c>
      <c r="B46">
        <v>3022067</v>
      </c>
      <c r="C46" t="s">
        <v>27</v>
      </c>
      <c r="D46">
        <v>868020.75</v>
      </c>
      <c r="E46" s="30">
        <v>0</v>
      </c>
      <c r="F46" s="30">
        <v>0</v>
      </c>
      <c r="G46" s="30">
        <v>110578.88153110047</v>
      </c>
      <c r="H46" s="30">
        <v>0</v>
      </c>
      <c r="I46" s="30">
        <v>0</v>
      </c>
      <c r="J46" s="30">
        <v>0</v>
      </c>
      <c r="K46" s="30">
        <v>0</v>
      </c>
      <c r="L46" s="30">
        <v>2597.916666666667</v>
      </c>
      <c r="M46" s="30">
        <v>4331.8749999999909</v>
      </c>
      <c r="N46" s="30">
        <v>30486.250000000025</v>
      </c>
      <c r="O46" s="30">
        <v>0</v>
      </c>
      <c r="P46" s="30">
        <v>0</v>
      </c>
      <c r="Q46" s="30">
        <v>0</v>
      </c>
      <c r="R46" s="30">
        <v>0</v>
      </c>
      <c r="S46" s="30">
        <v>0</v>
      </c>
      <c r="T46" s="30">
        <v>0</v>
      </c>
      <c r="U46" s="30">
        <v>44049.217877094954</v>
      </c>
      <c r="V46" s="30">
        <v>0</v>
      </c>
      <c r="W46" s="30">
        <v>0</v>
      </c>
      <c r="X46" s="30">
        <v>0</v>
      </c>
      <c r="Y46" s="30">
        <v>0</v>
      </c>
      <c r="Z46" s="30">
        <v>7106.4579452055204</v>
      </c>
      <c r="AA46" s="30">
        <v>0</v>
      </c>
      <c r="AB46" s="30">
        <v>122000</v>
      </c>
      <c r="AC46" s="30">
        <v>0</v>
      </c>
      <c r="AD46" s="30">
        <v>0</v>
      </c>
      <c r="AE46" s="30">
        <v>0</v>
      </c>
      <c r="AF46" s="30">
        <v>15036.5</v>
      </c>
      <c r="AG46" s="30">
        <v>0</v>
      </c>
      <c r="AH46" s="30">
        <v>0</v>
      </c>
      <c r="AI46" s="30">
        <v>0</v>
      </c>
      <c r="AJ46" s="30">
        <v>0</v>
      </c>
      <c r="AK46" s="30">
        <v>0</v>
      </c>
      <c r="AL46" s="30">
        <v>0</v>
      </c>
      <c r="AM46" s="30">
        <v>0</v>
      </c>
      <c r="AN46" s="30">
        <v>0</v>
      </c>
      <c r="AO46" s="30">
        <v>868020.75</v>
      </c>
      <c r="AP46" s="30">
        <v>199150.59902006763</v>
      </c>
      <c r="AQ46" s="30">
        <v>137036.5</v>
      </c>
      <c r="AR46" s="30">
        <v>119815.59421185391</v>
      </c>
      <c r="AS46" s="30">
        <v>1204207.8490200676</v>
      </c>
      <c r="AT46" s="30">
        <v>1204207.8490200676</v>
      </c>
      <c r="AU46" s="30">
        <v>0</v>
      </c>
      <c r="AV46" s="30">
        <v>1067171.3490200676</v>
      </c>
      <c r="AW46" s="30">
        <v>4088.7791150194162</v>
      </c>
      <c r="AX46" s="30">
        <v>4053.5329698630135</v>
      </c>
      <c r="AY46" s="30">
        <v>8.6951667640176641E-3</v>
      </c>
      <c r="AZ46" s="30">
        <v>-7.3908917494150145E-3</v>
      </c>
      <c r="BA46" s="30">
        <v>-7819.3573029479367</v>
      </c>
      <c r="BB46" s="30">
        <v>1196388.4917171197</v>
      </c>
      <c r="BC46" s="30">
        <v>4583.8639529391558</v>
      </c>
      <c r="BD46" s="30">
        <v>-6.1313382237847547E-3</v>
      </c>
      <c r="BE46" s="30">
        <v>-1982.1388995215311</v>
      </c>
      <c r="BF46" s="30">
        <v>1194406.3528175983</v>
      </c>
    </row>
    <row r="47" spans="1:58">
      <c r="A47">
        <v>101311</v>
      </c>
      <c r="B47">
        <v>3022070</v>
      </c>
      <c r="C47" t="s">
        <v>86</v>
      </c>
      <c r="D47">
        <v>685104.5</v>
      </c>
      <c r="E47" s="30">
        <v>0</v>
      </c>
      <c r="F47" s="30">
        <v>0</v>
      </c>
      <c r="G47" s="30">
        <v>110459.72325358853</v>
      </c>
      <c r="H47" s="30">
        <v>0</v>
      </c>
      <c r="I47" s="30">
        <v>0</v>
      </c>
      <c r="J47" s="30">
        <v>0</v>
      </c>
      <c r="K47" s="30">
        <v>0</v>
      </c>
      <c r="L47" s="30">
        <v>864.19512195121854</v>
      </c>
      <c r="M47" s="30">
        <v>7925.4731707317142</v>
      </c>
      <c r="N47" s="30">
        <v>46480.634146341508</v>
      </c>
      <c r="O47" s="30">
        <v>0</v>
      </c>
      <c r="P47" s="30">
        <v>0</v>
      </c>
      <c r="Q47" s="30">
        <v>0</v>
      </c>
      <c r="R47" s="30">
        <v>0</v>
      </c>
      <c r="S47" s="30">
        <v>0</v>
      </c>
      <c r="T47" s="30">
        <v>0</v>
      </c>
      <c r="U47" s="30">
        <v>33498.40909090911</v>
      </c>
      <c r="V47" s="30">
        <v>0</v>
      </c>
      <c r="W47" s="30">
        <v>0</v>
      </c>
      <c r="X47" s="30">
        <v>0</v>
      </c>
      <c r="Y47" s="30">
        <v>0</v>
      </c>
      <c r="Z47" s="30">
        <v>0</v>
      </c>
      <c r="AA47" s="30">
        <v>0</v>
      </c>
      <c r="AB47" s="30">
        <v>122000</v>
      </c>
      <c r="AC47" s="30">
        <v>0</v>
      </c>
      <c r="AD47" s="30">
        <v>0</v>
      </c>
      <c r="AE47" s="30">
        <v>0</v>
      </c>
      <c r="AF47" s="30">
        <v>13064.5</v>
      </c>
      <c r="AG47" s="30">
        <v>0</v>
      </c>
      <c r="AH47" s="30">
        <v>0</v>
      </c>
      <c r="AI47" s="30">
        <v>0</v>
      </c>
      <c r="AJ47" s="30">
        <v>0</v>
      </c>
      <c r="AK47" s="30">
        <v>0</v>
      </c>
      <c r="AL47" s="30">
        <v>0</v>
      </c>
      <c r="AM47" s="30">
        <v>0</v>
      </c>
      <c r="AN47" s="30">
        <v>0</v>
      </c>
      <c r="AO47" s="30">
        <v>685104.5</v>
      </c>
      <c r="AP47" s="30">
        <v>199228.43478352207</v>
      </c>
      <c r="AQ47" s="30">
        <v>135064.5</v>
      </c>
      <c r="AR47" s="30">
        <v>97474.116729431698</v>
      </c>
      <c r="AS47" s="30">
        <v>1019397.434783522</v>
      </c>
      <c r="AT47" s="30">
        <v>1019397.4347835219</v>
      </c>
      <c r="AU47" s="30">
        <v>0</v>
      </c>
      <c r="AV47" s="30">
        <v>884332.93478352204</v>
      </c>
      <c r="AW47" s="30">
        <v>4292.8783241918545</v>
      </c>
      <c r="AX47" s="30">
        <v>4342.5984200956937</v>
      </c>
      <c r="AY47" s="30">
        <v>-1.1449388383175321E-2</v>
      </c>
      <c r="AZ47" s="30">
        <v>0</v>
      </c>
      <c r="BA47" s="30">
        <v>0</v>
      </c>
      <c r="BB47" s="30">
        <v>1019397.434783522</v>
      </c>
      <c r="BC47" s="30">
        <v>4948.5312368132136</v>
      </c>
      <c r="BD47" s="30">
        <v>3.9380834325872804E-3</v>
      </c>
      <c r="BE47" s="30">
        <v>-1724.4664114832538</v>
      </c>
      <c r="BF47" s="30">
        <v>1017672.9683720388</v>
      </c>
    </row>
    <row r="48" spans="1:58">
      <c r="A48">
        <v>101312</v>
      </c>
      <c r="B48">
        <v>3022071</v>
      </c>
      <c r="C48" t="s">
        <v>391</v>
      </c>
      <c r="D48">
        <v>891301</v>
      </c>
      <c r="E48" s="30">
        <v>0</v>
      </c>
      <c r="F48" s="30">
        <v>0</v>
      </c>
      <c r="G48" s="30">
        <v>125714.43123287671</v>
      </c>
      <c r="H48" s="30">
        <v>0</v>
      </c>
      <c r="I48" s="30">
        <v>0</v>
      </c>
      <c r="J48" s="30">
        <v>0</v>
      </c>
      <c r="K48" s="30">
        <v>0</v>
      </c>
      <c r="L48" s="30">
        <v>2014.6853146853168</v>
      </c>
      <c r="M48" s="30">
        <v>4703.1188811188858</v>
      </c>
      <c r="N48" s="30">
        <v>7880.699300699298</v>
      </c>
      <c r="O48" s="30">
        <v>0</v>
      </c>
      <c r="P48" s="30">
        <v>0</v>
      </c>
      <c r="Q48" s="30">
        <v>0</v>
      </c>
      <c r="R48" s="30">
        <v>0</v>
      </c>
      <c r="S48" s="30">
        <v>0</v>
      </c>
      <c r="T48" s="30">
        <v>0</v>
      </c>
      <c r="U48" s="30">
        <v>93236.512820512755</v>
      </c>
      <c r="V48" s="30">
        <v>0</v>
      </c>
      <c r="W48" s="30">
        <v>0</v>
      </c>
      <c r="X48" s="30">
        <v>0</v>
      </c>
      <c r="Y48" s="30">
        <v>0</v>
      </c>
      <c r="Z48" s="30">
        <v>0</v>
      </c>
      <c r="AA48" s="30">
        <v>0</v>
      </c>
      <c r="AB48" s="30">
        <v>122000</v>
      </c>
      <c r="AC48" s="30">
        <v>0</v>
      </c>
      <c r="AD48" s="30">
        <v>0</v>
      </c>
      <c r="AE48" s="30">
        <v>0</v>
      </c>
      <c r="AF48" s="30">
        <v>19473.5</v>
      </c>
      <c r="AG48" s="30">
        <v>0</v>
      </c>
      <c r="AH48" s="30">
        <v>0</v>
      </c>
      <c r="AI48" s="30">
        <v>0</v>
      </c>
      <c r="AJ48" s="30">
        <v>0</v>
      </c>
      <c r="AK48" s="30">
        <v>0</v>
      </c>
      <c r="AL48" s="30">
        <v>0</v>
      </c>
      <c r="AM48" s="30">
        <v>0</v>
      </c>
      <c r="AN48" s="30">
        <v>0</v>
      </c>
      <c r="AO48" s="30">
        <v>891301</v>
      </c>
      <c r="AP48" s="30">
        <v>233549.44754989294</v>
      </c>
      <c r="AQ48" s="30">
        <v>141473.5</v>
      </c>
      <c r="AR48" s="30">
        <v>161407.64476638881</v>
      </c>
      <c r="AS48" s="30">
        <v>1266323.9475498931</v>
      </c>
      <c r="AT48" s="30">
        <v>1266323.9475498931</v>
      </c>
      <c r="AU48" s="30">
        <v>0</v>
      </c>
      <c r="AV48" s="30">
        <v>1124850.4475498931</v>
      </c>
      <c r="AW48" s="30">
        <v>4197.2031624996007</v>
      </c>
      <c r="AX48" s="30">
        <v>4262.4922076655048</v>
      </c>
      <c r="AY48" s="30">
        <v>-1.5317106046197749E-2</v>
      </c>
      <c r="AZ48" s="30">
        <v>3.1710604619774978E-4</v>
      </c>
      <c r="BA48" s="30">
        <v>362.245429646969</v>
      </c>
      <c r="BB48" s="30">
        <v>1266686.19297954</v>
      </c>
      <c r="BC48" s="30">
        <v>4726.4410185803727</v>
      </c>
      <c r="BD48" s="30">
        <v>7.9648161390502015E-3</v>
      </c>
      <c r="BE48" s="30">
        <v>-2119.3017808219179</v>
      </c>
      <c r="BF48" s="30">
        <v>1264566.891198718</v>
      </c>
    </row>
    <row r="49" spans="1:58">
      <c r="A49">
        <v>101313</v>
      </c>
      <c r="B49">
        <v>3022072</v>
      </c>
      <c r="C49" t="s">
        <v>69</v>
      </c>
      <c r="D49">
        <v>1117452</v>
      </c>
      <c r="E49" s="30">
        <v>0</v>
      </c>
      <c r="F49" s="30">
        <v>0</v>
      </c>
      <c r="G49" s="30">
        <v>226001.33316923075</v>
      </c>
      <c r="H49" s="30">
        <v>0</v>
      </c>
      <c r="I49" s="30">
        <v>0</v>
      </c>
      <c r="J49" s="30">
        <v>0</v>
      </c>
      <c r="K49" s="30">
        <v>0</v>
      </c>
      <c r="L49" s="30">
        <v>3904.8648648648677</v>
      </c>
      <c r="M49" s="30">
        <v>12298.810810810823</v>
      </c>
      <c r="N49" s="30">
        <v>12728.648648648652</v>
      </c>
      <c r="O49" s="30">
        <v>0</v>
      </c>
      <c r="P49" s="30">
        <v>0</v>
      </c>
      <c r="Q49" s="30">
        <v>0</v>
      </c>
      <c r="R49" s="30">
        <v>0</v>
      </c>
      <c r="S49" s="30">
        <v>0</v>
      </c>
      <c r="T49" s="30">
        <v>0</v>
      </c>
      <c r="U49" s="30">
        <v>13409.638554216866</v>
      </c>
      <c r="V49" s="30">
        <v>0</v>
      </c>
      <c r="W49" s="30">
        <v>0</v>
      </c>
      <c r="X49" s="30">
        <v>0</v>
      </c>
      <c r="Y49" s="30">
        <v>0</v>
      </c>
      <c r="Z49" s="30">
        <v>0</v>
      </c>
      <c r="AA49" s="30">
        <v>0</v>
      </c>
      <c r="AB49" s="30">
        <v>122000</v>
      </c>
      <c r="AC49" s="30">
        <v>0</v>
      </c>
      <c r="AD49" s="30">
        <v>0</v>
      </c>
      <c r="AE49" s="30">
        <v>0</v>
      </c>
      <c r="AF49" s="30">
        <v>10680</v>
      </c>
      <c r="AG49" s="30">
        <v>0</v>
      </c>
      <c r="AH49" s="30">
        <v>0</v>
      </c>
      <c r="AI49" s="30">
        <v>0</v>
      </c>
      <c r="AJ49" s="30">
        <v>0</v>
      </c>
      <c r="AK49" s="30">
        <v>0</v>
      </c>
      <c r="AL49" s="30">
        <v>0</v>
      </c>
      <c r="AM49" s="30">
        <v>0</v>
      </c>
      <c r="AN49" s="30">
        <v>0</v>
      </c>
      <c r="AO49" s="30">
        <v>1117452</v>
      </c>
      <c r="AP49" s="30">
        <v>268343.29604777199</v>
      </c>
      <c r="AQ49" s="30">
        <v>132680</v>
      </c>
      <c r="AR49" s="30">
        <v>114681.7100529279</v>
      </c>
      <c r="AS49" s="30">
        <v>1518475.296047772</v>
      </c>
      <c r="AT49" s="30">
        <v>1518475.296047772</v>
      </c>
      <c r="AU49" s="30">
        <v>0</v>
      </c>
      <c r="AV49" s="30">
        <v>1385795.296047772</v>
      </c>
      <c r="AW49" s="30">
        <v>4124.3907620469408</v>
      </c>
      <c r="AX49" s="30">
        <v>4145.7672589820359</v>
      </c>
      <c r="AY49" s="30">
        <v>-5.1562221416992593E-3</v>
      </c>
      <c r="AZ49" s="30">
        <v>0</v>
      </c>
      <c r="BA49" s="30">
        <v>0</v>
      </c>
      <c r="BB49" s="30">
        <v>1518475.296047772</v>
      </c>
      <c r="BC49" s="30">
        <v>4519.2717144278931</v>
      </c>
      <c r="BD49" s="30">
        <v>1.6923889718147844E-3</v>
      </c>
      <c r="BE49" s="30">
        <v>-3129.0904615384616</v>
      </c>
      <c r="BF49" s="30">
        <v>1515346.2055862336</v>
      </c>
    </row>
    <row r="50" spans="1:58">
      <c r="A50">
        <v>101314</v>
      </c>
      <c r="B50">
        <v>3022073</v>
      </c>
      <c r="C50" t="s">
        <v>36</v>
      </c>
      <c r="D50">
        <v>2158411.75</v>
      </c>
      <c r="E50" s="30">
        <v>0</v>
      </c>
      <c r="F50" s="30">
        <v>0</v>
      </c>
      <c r="G50" s="30">
        <v>235074.63573820391</v>
      </c>
      <c r="H50" s="30">
        <v>0</v>
      </c>
      <c r="I50" s="30">
        <v>0</v>
      </c>
      <c r="J50" s="30">
        <v>0</v>
      </c>
      <c r="K50" s="30">
        <v>0</v>
      </c>
      <c r="L50" s="30">
        <v>3019.3044822256602</v>
      </c>
      <c r="M50" s="30">
        <v>6472.9474497681413</v>
      </c>
      <c r="N50" s="30">
        <v>4217.9984544049539</v>
      </c>
      <c r="O50" s="30">
        <v>0</v>
      </c>
      <c r="P50" s="30">
        <v>0</v>
      </c>
      <c r="Q50" s="30">
        <v>0</v>
      </c>
      <c r="R50" s="30">
        <v>0</v>
      </c>
      <c r="S50" s="30">
        <v>0</v>
      </c>
      <c r="T50" s="30">
        <v>0</v>
      </c>
      <c r="U50" s="30">
        <v>74722.387791741363</v>
      </c>
      <c r="V50" s="30">
        <v>0</v>
      </c>
      <c r="W50" s="30">
        <v>0</v>
      </c>
      <c r="X50" s="30">
        <v>0</v>
      </c>
      <c r="Y50" s="30">
        <v>0</v>
      </c>
      <c r="Z50" s="30">
        <v>0</v>
      </c>
      <c r="AA50" s="30">
        <v>0</v>
      </c>
      <c r="AB50" s="30">
        <v>122000</v>
      </c>
      <c r="AC50" s="30">
        <v>0</v>
      </c>
      <c r="AD50" s="30">
        <v>0</v>
      </c>
      <c r="AE50" s="30">
        <v>29958.1</v>
      </c>
      <c r="AF50" s="30">
        <v>39499.5</v>
      </c>
      <c r="AG50" s="30">
        <v>0</v>
      </c>
      <c r="AH50" s="30">
        <v>0</v>
      </c>
      <c r="AI50" s="30">
        <v>0</v>
      </c>
      <c r="AJ50" s="30">
        <v>0</v>
      </c>
      <c r="AK50" s="30">
        <v>0</v>
      </c>
      <c r="AL50" s="30">
        <v>0</v>
      </c>
      <c r="AM50" s="30">
        <v>0</v>
      </c>
      <c r="AN50" s="30">
        <v>0</v>
      </c>
      <c r="AO50" s="30">
        <v>2158411.75</v>
      </c>
      <c r="AP50" s="30">
        <v>323507.27391634404</v>
      </c>
      <c r="AQ50" s="30">
        <v>191457.6</v>
      </c>
      <c r="AR50" s="30">
        <v>221607.89376666193</v>
      </c>
      <c r="AS50" s="30">
        <v>2673376.6239163443</v>
      </c>
      <c r="AT50" s="30">
        <v>2673376.6239163438</v>
      </c>
      <c r="AU50" s="30">
        <v>0</v>
      </c>
      <c r="AV50" s="30">
        <v>2511877.1239163443</v>
      </c>
      <c r="AW50" s="30">
        <v>3870.3807764504536</v>
      </c>
      <c r="AX50" s="30">
        <v>3809.6525404907975</v>
      </c>
      <c r="AY50" s="30">
        <v>1.5940623275799447E-2</v>
      </c>
      <c r="AZ50" s="30">
        <v>-1.3549529784429529E-2</v>
      </c>
      <c r="BA50" s="30">
        <v>-33500.73136714429</v>
      </c>
      <c r="BB50" s="30">
        <v>2639875.8925492</v>
      </c>
      <c r="BC50" s="30">
        <v>4067.6053814317411</v>
      </c>
      <c r="BD50" s="30">
        <v>1.6393165766900752E-2</v>
      </c>
      <c r="BE50" s="30">
        <v>-4653.4287823439881</v>
      </c>
      <c r="BF50" s="30">
        <v>2635222.4637668561</v>
      </c>
    </row>
    <row r="51" spans="1:58">
      <c r="A51">
        <v>131617</v>
      </c>
      <c r="B51">
        <v>3022076</v>
      </c>
      <c r="C51" t="s">
        <v>90</v>
      </c>
      <c r="D51">
        <v>1453352.75</v>
      </c>
      <c r="E51" s="30">
        <v>0</v>
      </c>
      <c r="F51" s="30">
        <v>0</v>
      </c>
      <c r="G51" s="30">
        <v>264866.06082568807</v>
      </c>
      <c r="H51" s="30">
        <v>0</v>
      </c>
      <c r="I51" s="30">
        <v>0</v>
      </c>
      <c r="J51" s="30">
        <v>0</v>
      </c>
      <c r="K51" s="30">
        <v>0</v>
      </c>
      <c r="L51" s="30">
        <v>37712.79582366594</v>
      </c>
      <c r="M51" s="30">
        <v>5088.8700696055639</v>
      </c>
      <c r="N51" s="30">
        <v>51162.459396751823</v>
      </c>
      <c r="O51" s="30">
        <v>0</v>
      </c>
      <c r="P51" s="30">
        <v>0</v>
      </c>
      <c r="Q51" s="30">
        <v>0</v>
      </c>
      <c r="R51" s="30">
        <v>0</v>
      </c>
      <c r="S51" s="30">
        <v>0</v>
      </c>
      <c r="T51" s="30">
        <v>0</v>
      </c>
      <c r="U51" s="30">
        <v>82983.262032085579</v>
      </c>
      <c r="V51" s="30">
        <v>0</v>
      </c>
      <c r="W51" s="30">
        <v>0</v>
      </c>
      <c r="X51" s="30">
        <v>0</v>
      </c>
      <c r="Y51" s="30">
        <v>0</v>
      </c>
      <c r="Z51" s="30">
        <v>13102.965612009299</v>
      </c>
      <c r="AA51" s="30">
        <v>0</v>
      </c>
      <c r="AB51" s="30">
        <v>122000</v>
      </c>
      <c r="AC51" s="30">
        <v>0</v>
      </c>
      <c r="AD51" s="30">
        <v>0</v>
      </c>
      <c r="AE51" s="30">
        <v>0</v>
      </c>
      <c r="AF51" s="30">
        <v>25636</v>
      </c>
      <c r="AG51" s="30">
        <v>0</v>
      </c>
      <c r="AH51" s="30">
        <v>0</v>
      </c>
      <c r="AI51" s="30">
        <v>0</v>
      </c>
      <c r="AJ51" s="30">
        <v>0</v>
      </c>
      <c r="AK51" s="30">
        <v>0</v>
      </c>
      <c r="AL51" s="30">
        <v>0</v>
      </c>
      <c r="AM51" s="30">
        <v>0</v>
      </c>
      <c r="AN51" s="30">
        <v>0</v>
      </c>
      <c r="AO51" s="30">
        <v>1453352.75</v>
      </c>
      <c r="AP51" s="30">
        <v>454916.41375980625</v>
      </c>
      <c r="AQ51" s="30">
        <v>147636</v>
      </c>
      <c r="AR51" s="30">
        <v>233253.13861723716</v>
      </c>
      <c r="AS51" s="30">
        <v>2055905.1637598062</v>
      </c>
      <c r="AT51" s="30">
        <v>2055905.1637598064</v>
      </c>
      <c r="AU51" s="30">
        <v>0</v>
      </c>
      <c r="AV51" s="30">
        <v>1908269.1637598062</v>
      </c>
      <c r="AW51" s="30">
        <v>4366.7486584892595</v>
      </c>
      <c r="AX51" s="30">
        <v>4414.6331849884527</v>
      </c>
      <c r="AY51" s="30">
        <v>-1.0846773557998006E-2</v>
      </c>
      <c r="AZ51" s="30">
        <v>0</v>
      </c>
      <c r="BA51" s="30">
        <v>0</v>
      </c>
      <c r="BB51" s="30">
        <v>2055905.1637598062</v>
      </c>
      <c r="BC51" s="30">
        <v>4704.5884754228973</v>
      </c>
      <c r="BD51" s="30">
        <v>1.464347276788347E-3</v>
      </c>
      <c r="BE51" s="30">
        <v>-3869.0236009174314</v>
      </c>
      <c r="BF51" s="30">
        <v>2052036.1401588887</v>
      </c>
    </row>
    <row r="52" spans="1:58">
      <c r="A52">
        <v>131970</v>
      </c>
      <c r="B52">
        <v>3022077</v>
      </c>
      <c r="C52" t="s">
        <v>224</v>
      </c>
      <c r="D52">
        <v>2364608.25</v>
      </c>
      <c r="E52" s="30">
        <v>0</v>
      </c>
      <c r="F52" s="30">
        <v>0</v>
      </c>
      <c r="G52" s="30">
        <v>596423.30173228355</v>
      </c>
      <c r="H52" s="30">
        <v>0</v>
      </c>
      <c r="I52" s="30">
        <v>0</v>
      </c>
      <c r="J52" s="30">
        <v>0</v>
      </c>
      <c r="K52" s="30">
        <v>0</v>
      </c>
      <c r="L52" s="30">
        <v>19291.269968051172</v>
      </c>
      <c r="M52" s="30">
        <v>252450.43130990394</v>
      </c>
      <c r="N52" s="30">
        <v>663859.33706070355</v>
      </c>
      <c r="O52" s="30">
        <v>0</v>
      </c>
      <c r="P52" s="30">
        <v>0</v>
      </c>
      <c r="Q52" s="30">
        <v>0</v>
      </c>
      <c r="R52" s="30">
        <v>0</v>
      </c>
      <c r="S52" s="30">
        <v>0</v>
      </c>
      <c r="T52" s="30">
        <v>0</v>
      </c>
      <c r="U52" s="30">
        <v>108319.55465587058</v>
      </c>
      <c r="V52" s="30">
        <v>0</v>
      </c>
      <c r="W52" s="30">
        <v>0</v>
      </c>
      <c r="X52" s="30">
        <v>0</v>
      </c>
      <c r="Y52" s="30">
        <v>0</v>
      </c>
      <c r="Z52" s="30">
        <v>0</v>
      </c>
      <c r="AA52" s="30">
        <v>0</v>
      </c>
      <c r="AB52" s="30">
        <v>122000</v>
      </c>
      <c r="AC52" s="30">
        <v>0</v>
      </c>
      <c r="AD52" s="30">
        <v>0</v>
      </c>
      <c r="AE52" s="30">
        <v>0</v>
      </c>
      <c r="AF52" s="30">
        <v>25389.5</v>
      </c>
      <c r="AG52" s="30">
        <v>0</v>
      </c>
      <c r="AH52" s="30">
        <v>0</v>
      </c>
      <c r="AI52" s="30">
        <v>0</v>
      </c>
      <c r="AJ52" s="30">
        <v>0</v>
      </c>
      <c r="AK52" s="30">
        <v>0</v>
      </c>
      <c r="AL52" s="30">
        <v>0</v>
      </c>
      <c r="AM52" s="30">
        <v>0</v>
      </c>
      <c r="AN52" s="30">
        <v>0</v>
      </c>
      <c r="AO52" s="30">
        <v>2364608.25</v>
      </c>
      <c r="AP52" s="30">
        <v>1640343.8947268131</v>
      </c>
      <c r="AQ52" s="30">
        <v>147389.5</v>
      </c>
      <c r="AR52" s="30">
        <v>521131.79392005905</v>
      </c>
      <c r="AS52" s="30">
        <v>4152341.6447268128</v>
      </c>
      <c r="AT52" s="30">
        <v>4152341.6447268124</v>
      </c>
      <c r="AU52" s="30">
        <v>0</v>
      </c>
      <c r="AV52" s="30">
        <v>4004952.1447268128</v>
      </c>
      <c r="AW52" s="30">
        <v>5632.8440854104256</v>
      </c>
      <c r="AX52" s="30">
        <v>5020.4609940800001</v>
      </c>
      <c r="AY52" s="30">
        <v>0.12197746223952981</v>
      </c>
      <c r="AZ52" s="30">
        <v>-0.10368084290360033</v>
      </c>
      <c r="BA52" s="30">
        <v>-370093.72124554263</v>
      </c>
      <c r="BB52" s="30">
        <v>3782247.9234812702</v>
      </c>
      <c r="BC52" s="30">
        <v>5319.6173326037551</v>
      </c>
      <c r="BD52" s="30">
        <v>1.9367915508712308E-2</v>
      </c>
      <c r="BE52" s="30">
        <v>-7437.1719685039379</v>
      </c>
      <c r="BF52" s="30">
        <v>3774810.7515127664</v>
      </c>
    </row>
    <row r="53" spans="1:58">
      <c r="A53">
        <v>133364</v>
      </c>
      <c r="B53">
        <v>3022078</v>
      </c>
      <c r="C53" t="s">
        <v>67</v>
      </c>
      <c r="D53">
        <v>881323.75</v>
      </c>
      <c r="E53" s="30">
        <v>0</v>
      </c>
      <c r="F53" s="30">
        <v>0</v>
      </c>
      <c r="G53" s="30">
        <v>42632.953488372092</v>
      </c>
      <c r="H53" s="30">
        <v>0</v>
      </c>
      <c r="I53" s="30">
        <v>0</v>
      </c>
      <c r="J53" s="30">
        <v>0</v>
      </c>
      <c r="K53" s="30">
        <v>0</v>
      </c>
      <c r="L53" s="30">
        <v>489.05579399141607</v>
      </c>
      <c r="M53" s="30">
        <v>0</v>
      </c>
      <c r="N53" s="30">
        <v>0</v>
      </c>
      <c r="O53" s="30">
        <v>0</v>
      </c>
      <c r="P53" s="30">
        <v>0</v>
      </c>
      <c r="Q53" s="30">
        <v>0</v>
      </c>
      <c r="R53" s="30">
        <v>0</v>
      </c>
      <c r="S53" s="30">
        <v>0</v>
      </c>
      <c r="T53" s="30">
        <v>0</v>
      </c>
      <c r="U53" s="30">
        <v>6352.0100502512514</v>
      </c>
      <c r="V53" s="30">
        <v>0</v>
      </c>
      <c r="W53" s="30">
        <v>0</v>
      </c>
      <c r="X53" s="30">
        <v>0</v>
      </c>
      <c r="Y53" s="30">
        <v>0</v>
      </c>
      <c r="Z53" s="30">
        <v>0</v>
      </c>
      <c r="AA53" s="30">
        <v>0</v>
      </c>
      <c r="AB53" s="30">
        <v>122000</v>
      </c>
      <c r="AC53" s="30">
        <v>0</v>
      </c>
      <c r="AD53" s="30">
        <v>0</v>
      </c>
      <c r="AE53" s="30">
        <v>0</v>
      </c>
      <c r="AF53" s="30">
        <v>305.8</v>
      </c>
      <c r="AG53" s="30">
        <v>0</v>
      </c>
      <c r="AH53" s="30">
        <v>0</v>
      </c>
      <c r="AI53" s="30">
        <v>0</v>
      </c>
      <c r="AJ53" s="30">
        <v>0</v>
      </c>
      <c r="AK53" s="30">
        <v>0</v>
      </c>
      <c r="AL53" s="30">
        <v>0</v>
      </c>
      <c r="AM53" s="30">
        <v>0</v>
      </c>
      <c r="AN53" s="30">
        <v>0</v>
      </c>
      <c r="AO53" s="30">
        <v>881323.75</v>
      </c>
      <c r="AP53" s="30">
        <v>49474.019332614756</v>
      </c>
      <c r="AQ53" s="30">
        <v>122305.8</v>
      </c>
      <c r="AR53" s="30">
        <v>54635.980656723958</v>
      </c>
      <c r="AS53" s="30">
        <v>1053103.5693326148</v>
      </c>
      <c r="AT53" s="30">
        <v>1053103.5693326148</v>
      </c>
      <c r="AU53" s="30">
        <v>0</v>
      </c>
      <c r="AV53" s="30">
        <v>930797.76933261473</v>
      </c>
      <c r="AW53" s="30">
        <v>3512.4444125759046</v>
      </c>
      <c r="AX53" s="30">
        <v>3555.8286151898733</v>
      </c>
      <c r="AY53" s="30">
        <v>-1.2200869982495505E-2</v>
      </c>
      <c r="AZ53" s="30">
        <v>0</v>
      </c>
      <c r="BA53" s="30">
        <v>0</v>
      </c>
      <c r="BB53" s="30">
        <v>1053103.5693326148</v>
      </c>
      <c r="BC53" s="30">
        <v>3973.975733330622</v>
      </c>
      <c r="BD53" s="30">
        <v>-2.4045636207882137E-2</v>
      </c>
      <c r="BE53" s="30">
        <v>-1531.8232558139534</v>
      </c>
      <c r="BF53" s="30">
        <v>1051571.7460768009</v>
      </c>
    </row>
    <row r="54" spans="1:58">
      <c r="A54">
        <v>133365</v>
      </c>
      <c r="B54">
        <v>3022079</v>
      </c>
      <c r="C54" t="s">
        <v>20</v>
      </c>
      <c r="D54">
        <v>1509890.5</v>
      </c>
      <c r="E54" s="30">
        <v>0</v>
      </c>
      <c r="F54" s="30">
        <v>0</v>
      </c>
      <c r="G54" s="30">
        <v>41690.458407079648</v>
      </c>
      <c r="H54" s="30">
        <v>0</v>
      </c>
      <c r="I54" s="30">
        <v>0</v>
      </c>
      <c r="J54" s="30">
        <v>0</v>
      </c>
      <c r="K54" s="30">
        <v>0</v>
      </c>
      <c r="L54" s="30">
        <v>431.90265486725696</v>
      </c>
      <c r="M54" s="30">
        <v>0</v>
      </c>
      <c r="N54" s="30">
        <v>0</v>
      </c>
      <c r="O54" s="30">
        <v>0</v>
      </c>
      <c r="P54" s="30">
        <v>0</v>
      </c>
      <c r="Q54" s="30">
        <v>0</v>
      </c>
      <c r="R54" s="30">
        <v>0</v>
      </c>
      <c r="S54" s="30">
        <v>0</v>
      </c>
      <c r="T54" s="30">
        <v>0</v>
      </c>
      <c r="U54" s="30">
        <v>10158.100263852235</v>
      </c>
      <c r="V54" s="30">
        <v>0</v>
      </c>
      <c r="W54" s="30">
        <v>0</v>
      </c>
      <c r="X54" s="30">
        <v>0</v>
      </c>
      <c r="Y54" s="30">
        <v>0</v>
      </c>
      <c r="Z54" s="30">
        <v>0</v>
      </c>
      <c r="AA54" s="30">
        <v>0</v>
      </c>
      <c r="AB54" s="30">
        <v>122000</v>
      </c>
      <c r="AC54" s="30">
        <v>0</v>
      </c>
      <c r="AD54" s="30">
        <v>0</v>
      </c>
      <c r="AE54" s="30">
        <v>0</v>
      </c>
      <c r="AF54" s="30">
        <v>14261.4</v>
      </c>
      <c r="AG54" s="30">
        <v>0</v>
      </c>
      <c r="AH54" s="30">
        <v>0</v>
      </c>
      <c r="AI54" s="30">
        <v>0</v>
      </c>
      <c r="AJ54" s="30">
        <v>0</v>
      </c>
      <c r="AK54" s="30">
        <v>0</v>
      </c>
      <c r="AL54" s="30">
        <v>0</v>
      </c>
      <c r="AM54" s="30">
        <v>0</v>
      </c>
      <c r="AN54" s="30">
        <v>0</v>
      </c>
      <c r="AO54" s="30">
        <v>1509890.5</v>
      </c>
      <c r="AP54" s="30">
        <v>52280.461325799137</v>
      </c>
      <c r="AQ54" s="30">
        <v>136261.4</v>
      </c>
      <c r="AR54" s="30">
        <v>86527.644976241601</v>
      </c>
      <c r="AS54" s="30">
        <v>1698432.361325799</v>
      </c>
      <c r="AT54" s="30">
        <v>1698432.3613257988</v>
      </c>
      <c r="AU54" s="30">
        <v>0</v>
      </c>
      <c r="AV54" s="30">
        <v>1562170.9613257991</v>
      </c>
      <c r="AW54" s="30">
        <v>3440.905201158148</v>
      </c>
      <c r="AX54" s="30">
        <v>3461.780422345133</v>
      </c>
      <c r="AY54" s="30">
        <v>-6.0301979444564125E-3</v>
      </c>
      <c r="AZ54" s="30">
        <v>0</v>
      </c>
      <c r="BA54" s="30">
        <v>0</v>
      </c>
      <c r="BB54" s="30">
        <v>1698432.361325799</v>
      </c>
      <c r="BC54" s="30">
        <v>3741.0404434488964</v>
      </c>
      <c r="BD54" s="30">
        <v>2.3234490547963116E-3</v>
      </c>
      <c r="BE54" s="30">
        <v>-2407.9476991150441</v>
      </c>
      <c r="BF54" s="30">
        <v>1696024.4136266839</v>
      </c>
    </row>
    <row r="55" spans="1:58">
      <c r="A55">
        <v>101315</v>
      </c>
      <c r="B55">
        <v>3023300</v>
      </c>
      <c r="C55" t="s">
        <v>225</v>
      </c>
      <c r="D55">
        <v>701733.25</v>
      </c>
      <c r="E55" s="30">
        <v>0</v>
      </c>
      <c r="F55" s="30">
        <v>0</v>
      </c>
      <c r="G55" s="30">
        <v>127542.73980582523</v>
      </c>
      <c r="H55" s="30">
        <v>0</v>
      </c>
      <c r="I55" s="30">
        <v>0</v>
      </c>
      <c r="J55" s="30">
        <v>0</v>
      </c>
      <c r="K55" s="30">
        <v>0</v>
      </c>
      <c r="L55" s="30">
        <v>21581.407766990302</v>
      </c>
      <c r="M55" s="30">
        <v>5140.820388349508</v>
      </c>
      <c r="N55" s="30">
        <v>12921.189320388345</v>
      </c>
      <c r="O55" s="30">
        <v>0</v>
      </c>
      <c r="P55" s="30">
        <v>0</v>
      </c>
      <c r="Q55" s="30">
        <v>0</v>
      </c>
      <c r="R55" s="30">
        <v>0</v>
      </c>
      <c r="S55" s="30">
        <v>0</v>
      </c>
      <c r="T55" s="30">
        <v>0</v>
      </c>
      <c r="U55" s="30">
        <v>23270.982658959543</v>
      </c>
      <c r="V55" s="30">
        <v>0</v>
      </c>
      <c r="W55" s="30">
        <v>0</v>
      </c>
      <c r="X55" s="30">
        <v>0</v>
      </c>
      <c r="Y55" s="30">
        <v>0</v>
      </c>
      <c r="Z55" s="30">
        <v>0</v>
      </c>
      <c r="AA55" s="30">
        <v>0</v>
      </c>
      <c r="AB55" s="30">
        <v>122000</v>
      </c>
      <c r="AC55" s="30">
        <v>0</v>
      </c>
      <c r="AD55" s="30">
        <v>0</v>
      </c>
      <c r="AE55" s="30">
        <v>0</v>
      </c>
      <c r="AF55" s="30">
        <v>0</v>
      </c>
      <c r="AG55" s="30">
        <v>0</v>
      </c>
      <c r="AH55" s="30">
        <v>0</v>
      </c>
      <c r="AI55" s="30">
        <v>0</v>
      </c>
      <c r="AJ55" s="30">
        <v>0</v>
      </c>
      <c r="AK55" s="30">
        <v>0</v>
      </c>
      <c r="AL55" s="30">
        <v>0</v>
      </c>
      <c r="AM55" s="30">
        <v>0</v>
      </c>
      <c r="AN55" s="30">
        <v>0</v>
      </c>
      <c r="AO55" s="30">
        <v>701733.25</v>
      </c>
      <c r="AP55" s="30">
        <v>190457.13994051292</v>
      </c>
      <c r="AQ55" s="30">
        <v>122000</v>
      </c>
      <c r="AR55" s="30">
        <v>88286.210365270221</v>
      </c>
      <c r="AS55" s="30">
        <v>1014190.3899405129</v>
      </c>
      <c r="AT55" s="30">
        <v>1014190.3899405129</v>
      </c>
      <c r="AU55" s="30">
        <v>0</v>
      </c>
      <c r="AV55" s="30">
        <v>892190.38994051295</v>
      </c>
      <c r="AW55" s="30">
        <v>4228.3904736517197</v>
      </c>
      <c r="AX55" s="30">
        <v>4141.6562186602869</v>
      </c>
      <c r="AY55" s="30">
        <v>2.0941925261843446E-2</v>
      </c>
      <c r="AZ55" s="30">
        <v>-1.7800636472566928E-2</v>
      </c>
      <c r="BA55" s="30">
        <v>-15555.788632713482</v>
      </c>
      <c r="BB55" s="30">
        <v>998634.60130779946</v>
      </c>
      <c r="BC55" s="30">
        <v>4732.865409041704</v>
      </c>
      <c r="BD55" s="30">
        <v>1.5823319753436316E-3</v>
      </c>
      <c r="BE55" s="30">
        <v>-1865.7316504854371</v>
      </c>
      <c r="BF55" s="30">
        <v>996768.86965731403</v>
      </c>
    </row>
    <row r="56" spans="1:58">
      <c r="A56">
        <v>101316</v>
      </c>
      <c r="B56">
        <v>3023302</v>
      </c>
      <c r="C56" t="s">
        <v>29</v>
      </c>
      <c r="D56">
        <v>668475.75</v>
      </c>
      <c r="E56" s="30">
        <v>0</v>
      </c>
      <c r="F56" s="30">
        <v>0</v>
      </c>
      <c r="G56" s="30">
        <v>23950.813779904307</v>
      </c>
      <c r="H56" s="30">
        <v>0</v>
      </c>
      <c r="I56" s="30">
        <v>0</v>
      </c>
      <c r="J56" s="30">
        <v>0</v>
      </c>
      <c r="K56" s="30">
        <v>0</v>
      </c>
      <c r="L56" s="30">
        <v>1316.1928934010164</v>
      </c>
      <c r="M56" s="30">
        <v>1463.116751269037</v>
      </c>
      <c r="N56" s="30">
        <v>0</v>
      </c>
      <c r="O56" s="30">
        <v>0</v>
      </c>
      <c r="P56" s="30">
        <v>0</v>
      </c>
      <c r="Q56" s="30">
        <v>0</v>
      </c>
      <c r="R56" s="30">
        <v>0</v>
      </c>
      <c r="S56" s="30">
        <v>0</v>
      </c>
      <c r="T56" s="30">
        <v>0</v>
      </c>
      <c r="U56" s="30">
        <v>8773.0588235294126</v>
      </c>
      <c r="V56" s="30">
        <v>0</v>
      </c>
      <c r="W56" s="30">
        <v>0</v>
      </c>
      <c r="X56" s="30">
        <v>0</v>
      </c>
      <c r="Y56" s="30">
        <v>0</v>
      </c>
      <c r="Z56" s="30">
        <v>0</v>
      </c>
      <c r="AA56" s="30">
        <v>0</v>
      </c>
      <c r="AB56" s="30">
        <v>122000</v>
      </c>
      <c r="AC56" s="30">
        <v>0</v>
      </c>
      <c r="AD56" s="30">
        <v>0</v>
      </c>
      <c r="AE56" s="30">
        <v>0</v>
      </c>
      <c r="AF56" s="30">
        <v>0</v>
      </c>
      <c r="AG56" s="30">
        <v>0</v>
      </c>
      <c r="AH56" s="30">
        <v>0</v>
      </c>
      <c r="AI56" s="30">
        <v>0</v>
      </c>
      <c r="AJ56" s="30">
        <v>0</v>
      </c>
      <c r="AK56" s="30">
        <v>0</v>
      </c>
      <c r="AL56" s="30">
        <v>0</v>
      </c>
      <c r="AM56" s="30">
        <v>0</v>
      </c>
      <c r="AN56" s="30">
        <v>0</v>
      </c>
      <c r="AO56" s="30">
        <v>668475.75</v>
      </c>
      <c r="AP56" s="30">
        <v>35503.182248103774</v>
      </c>
      <c r="AQ56" s="30">
        <v>122000</v>
      </c>
      <c r="AR56" s="30">
        <v>44200.492258444283</v>
      </c>
      <c r="AS56" s="30">
        <v>825978.93224810378</v>
      </c>
      <c r="AT56" s="30">
        <v>825978.93224810378</v>
      </c>
      <c r="AU56" s="30">
        <v>0</v>
      </c>
      <c r="AV56" s="30">
        <v>703978.93224810378</v>
      </c>
      <c r="AW56" s="30">
        <v>3502.3827475030039</v>
      </c>
      <c r="AX56" s="30">
        <v>3492.3827477157361</v>
      </c>
      <c r="AY56" s="30">
        <v>2.8633745238286178E-3</v>
      </c>
      <c r="AZ56" s="30">
        <v>-2.4338683452543252E-3</v>
      </c>
      <c r="BA56" s="30">
        <v>-1708.4999636547082</v>
      </c>
      <c r="BB56" s="30">
        <v>824270.43228444911</v>
      </c>
      <c r="BC56" s="30">
        <v>4100.8479218131797</v>
      </c>
      <c r="BD56" s="30">
        <v>-2.6325460233443954E-3</v>
      </c>
      <c r="BE56" s="30">
        <v>-1103.9900956937799</v>
      </c>
      <c r="BF56" s="30">
        <v>823166.44218875538</v>
      </c>
    </row>
    <row r="57" spans="1:58">
      <c r="A57">
        <v>101317</v>
      </c>
      <c r="B57">
        <v>3023304</v>
      </c>
      <c r="C57" t="s">
        <v>50</v>
      </c>
      <c r="D57">
        <v>771574</v>
      </c>
      <c r="E57" s="30">
        <v>0</v>
      </c>
      <c r="F57" s="30">
        <v>0</v>
      </c>
      <c r="G57" s="30">
        <v>85693.073665158372</v>
      </c>
      <c r="H57" s="30">
        <v>0</v>
      </c>
      <c r="I57" s="30">
        <v>0</v>
      </c>
      <c r="J57" s="30">
        <v>0</v>
      </c>
      <c r="K57" s="30">
        <v>0</v>
      </c>
      <c r="L57" s="30">
        <v>1757.8854625550671</v>
      </c>
      <c r="M57" s="30">
        <v>18319.823788546197</v>
      </c>
      <c r="N57" s="30">
        <v>68761.938325991228</v>
      </c>
      <c r="O57" s="30">
        <v>0</v>
      </c>
      <c r="P57" s="30">
        <v>0</v>
      </c>
      <c r="Q57" s="30">
        <v>0</v>
      </c>
      <c r="R57" s="30">
        <v>0</v>
      </c>
      <c r="S57" s="30">
        <v>0</v>
      </c>
      <c r="T57" s="30">
        <v>0</v>
      </c>
      <c r="U57" s="30">
        <v>14428.979591836709</v>
      </c>
      <c r="V57" s="30">
        <v>0</v>
      </c>
      <c r="W57" s="30">
        <v>0</v>
      </c>
      <c r="X57" s="30">
        <v>0</v>
      </c>
      <c r="Y57" s="30">
        <v>0</v>
      </c>
      <c r="Z57" s="30">
        <v>0</v>
      </c>
      <c r="AA57" s="30">
        <v>0</v>
      </c>
      <c r="AB57" s="30">
        <v>122000</v>
      </c>
      <c r="AC57" s="30">
        <v>0</v>
      </c>
      <c r="AD57" s="30">
        <v>0</v>
      </c>
      <c r="AE57" s="30">
        <v>0</v>
      </c>
      <c r="AF57" s="30">
        <v>0</v>
      </c>
      <c r="AG57" s="30">
        <v>0</v>
      </c>
      <c r="AH57" s="30">
        <v>0</v>
      </c>
      <c r="AI57" s="30">
        <v>0</v>
      </c>
      <c r="AJ57" s="30">
        <v>0</v>
      </c>
      <c r="AK57" s="30">
        <v>0</v>
      </c>
      <c r="AL57" s="30">
        <v>0</v>
      </c>
      <c r="AM57" s="30">
        <v>0</v>
      </c>
      <c r="AN57" s="30">
        <v>0</v>
      </c>
      <c r="AO57" s="30">
        <v>771574</v>
      </c>
      <c r="AP57" s="30">
        <v>188961.70083408759</v>
      </c>
      <c r="AQ57" s="30">
        <v>122000</v>
      </c>
      <c r="AR57" s="30">
        <v>84056.353840286873</v>
      </c>
      <c r="AS57" s="30">
        <v>1082535.7008340876</v>
      </c>
      <c r="AT57" s="30">
        <v>1082535.7008340876</v>
      </c>
      <c r="AU57" s="30">
        <v>0</v>
      </c>
      <c r="AV57" s="30">
        <v>960535.70083408756</v>
      </c>
      <c r="AW57" s="30">
        <v>4140.2400898021015</v>
      </c>
      <c r="AX57" s="30">
        <v>3835.4813192982456</v>
      </c>
      <c r="AY57" s="30">
        <v>7.9457764262978015E-2</v>
      </c>
      <c r="AZ57" s="30">
        <v>-6.7539099623531315E-2</v>
      </c>
      <c r="BA57" s="30">
        <v>-60098.429543360391</v>
      </c>
      <c r="BB57" s="30">
        <v>1022437.2712907272</v>
      </c>
      <c r="BC57" s="30">
        <v>4407.0572038393411</v>
      </c>
      <c r="BD57" s="30">
        <v>8.3486074514833586E-3</v>
      </c>
      <c r="BE57" s="30">
        <v>-1674.9350226244346</v>
      </c>
      <c r="BF57" s="30">
        <v>1020762.3362681028</v>
      </c>
    </row>
    <row r="58" spans="1:58">
      <c r="A58">
        <v>101318</v>
      </c>
      <c r="B58">
        <v>3023305</v>
      </c>
      <c r="C58" t="s">
        <v>59</v>
      </c>
      <c r="D58">
        <v>498862.5</v>
      </c>
      <c r="E58" s="30">
        <v>0</v>
      </c>
      <c r="F58" s="30">
        <v>0</v>
      </c>
      <c r="G58" s="30">
        <v>9950.2602739726026</v>
      </c>
      <c r="H58" s="30">
        <v>0</v>
      </c>
      <c r="I58" s="30">
        <v>0</v>
      </c>
      <c r="J58" s="30">
        <v>0</v>
      </c>
      <c r="K58" s="30">
        <v>0</v>
      </c>
      <c r="L58" s="30">
        <v>0</v>
      </c>
      <c r="M58" s="30">
        <v>0</v>
      </c>
      <c r="N58" s="30">
        <v>0</v>
      </c>
      <c r="O58" s="30">
        <v>0</v>
      </c>
      <c r="P58" s="30">
        <v>0</v>
      </c>
      <c r="Q58" s="30">
        <v>0</v>
      </c>
      <c r="R58" s="30">
        <v>0</v>
      </c>
      <c r="S58" s="30">
        <v>0</v>
      </c>
      <c r="T58" s="30">
        <v>0</v>
      </c>
      <c r="U58" s="30">
        <v>657.02479338843011</v>
      </c>
      <c r="V58" s="30">
        <v>0</v>
      </c>
      <c r="W58" s="30">
        <v>0</v>
      </c>
      <c r="X58" s="30">
        <v>0</v>
      </c>
      <c r="Y58" s="30">
        <v>0</v>
      </c>
      <c r="Z58" s="30">
        <v>0</v>
      </c>
      <c r="AA58" s="30">
        <v>0</v>
      </c>
      <c r="AB58" s="30">
        <v>122000</v>
      </c>
      <c r="AC58" s="30">
        <v>0</v>
      </c>
      <c r="AD58" s="30">
        <v>0</v>
      </c>
      <c r="AE58" s="30">
        <v>0</v>
      </c>
      <c r="AF58" s="30">
        <v>0</v>
      </c>
      <c r="AG58" s="30">
        <v>0</v>
      </c>
      <c r="AH58" s="30">
        <v>0</v>
      </c>
      <c r="AI58" s="30">
        <v>0</v>
      </c>
      <c r="AJ58" s="30">
        <v>0</v>
      </c>
      <c r="AK58" s="30">
        <v>0</v>
      </c>
      <c r="AL58" s="30">
        <v>0</v>
      </c>
      <c r="AM58" s="30">
        <v>0</v>
      </c>
      <c r="AN58" s="30">
        <v>0</v>
      </c>
      <c r="AO58" s="30">
        <v>498862.5</v>
      </c>
      <c r="AP58" s="30">
        <v>10607.285067361032</v>
      </c>
      <c r="AQ58" s="30">
        <v>122000</v>
      </c>
      <c r="AR58" s="30">
        <v>25095.889348182951</v>
      </c>
      <c r="AS58" s="30">
        <v>631469.78506736108</v>
      </c>
      <c r="AT58" s="30">
        <v>631469.78506736108</v>
      </c>
      <c r="AU58" s="30">
        <v>0</v>
      </c>
      <c r="AV58" s="30">
        <v>509469.78506736108</v>
      </c>
      <c r="AW58" s="30">
        <v>3396.4652337824073</v>
      </c>
      <c r="AX58" s="30">
        <v>3382.4867643835614</v>
      </c>
      <c r="AY58" s="30">
        <v>4.1326013588683886E-3</v>
      </c>
      <c r="AZ58" s="30">
        <v>-3.5127111550381303E-3</v>
      </c>
      <c r="BA58" s="30">
        <v>-1782.2548483528453</v>
      </c>
      <c r="BB58" s="30">
        <v>629687.53021900821</v>
      </c>
      <c r="BC58" s="30">
        <v>4197.9168681267211</v>
      </c>
      <c r="BD58" s="30">
        <v>-4.7856426556593945E-3</v>
      </c>
      <c r="BE58" s="30">
        <v>-769.18150684931504</v>
      </c>
      <c r="BF58" s="30">
        <v>628918.34871215886</v>
      </c>
    </row>
    <row r="59" spans="1:58">
      <c r="A59">
        <v>101319</v>
      </c>
      <c r="B59">
        <v>3023307</v>
      </c>
      <c r="C59" t="s">
        <v>77</v>
      </c>
      <c r="D59">
        <v>698407.5</v>
      </c>
      <c r="E59" s="30">
        <v>0</v>
      </c>
      <c r="F59" s="30">
        <v>0</v>
      </c>
      <c r="G59" s="30">
        <v>44273.919999999998</v>
      </c>
      <c r="H59" s="30">
        <v>0</v>
      </c>
      <c r="I59" s="30">
        <v>0</v>
      </c>
      <c r="J59" s="30">
        <v>0</v>
      </c>
      <c r="K59" s="30">
        <v>0</v>
      </c>
      <c r="L59" s="30">
        <v>2353.791469194311</v>
      </c>
      <c r="M59" s="30">
        <v>1427.2037914691941</v>
      </c>
      <c r="N59" s="30">
        <v>0</v>
      </c>
      <c r="O59" s="30">
        <v>0</v>
      </c>
      <c r="P59" s="30">
        <v>0</v>
      </c>
      <c r="Q59" s="30">
        <v>0</v>
      </c>
      <c r="R59" s="30">
        <v>0</v>
      </c>
      <c r="S59" s="30">
        <v>0</v>
      </c>
      <c r="T59" s="30">
        <v>0</v>
      </c>
      <c r="U59" s="30">
        <v>6801.6666666666661</v>
      </c>
      <c r="V59" s="30">
        <v>0</v>
      </c>
      <c r="W59" s="30">
        <v>0</v>
      </c>
      <c r="X59" s="30">
        <v>0</v>
      </c>
      <c r="Y59" s="30">
        <v>0</v>
      </c>
      <c r="Z59" s="30">
        <v>0</v>
      </c>
      <c r="AA59" s="30">
        <v>0</v>
      </c>
      <c r="AB59" s="30">
        <v>122000</v>
      </c>
      <c r="AC59" s="30">
        <v>0</v>
      </c>
      <c r="AD59" s="30">
        <v>0</v>
      </c>
      <c r="AE59" s="30">
        <v>0</v>
      </c>
      <c r="AF59" s="30">
        <v>0</v>
      </c>
      <c r="AG59" s="30">
        <v>0</v>
      </c>
      <c r="AH59" s="30">
        <v>0</v>
      </c>
      <c r="AI59" s="30">
        <v>0</v>
      </c>
      <c r="AJ59" s="30">
        <v>0</v>
      </c>
      <c r="AK59" s="30">
        <v>0</v>
      </c>
      <c r="AL59" s="30">
        <v>0</v>
      </c>
      <c r="AM59" s="30">
        <v>0</v>
      </c>
      <c r="AN59" s="30">
        <v>0</v>
      </c>
      <c r="AO59" s="30">
        <v>698407.5</v>
      </c>
      <c r="AP59" s="30">
        <v>54856.581927330168</v>
      </c>
      <c r="AQ59" s="30">
        <v>122000</v>
      </c>
      <c r="AR59" s="30">
        <v>47840.987218799353</v>
      </c>
      <c r="AS59" s="30">
        <v>875264.08192733012</v>
      </c>
      <c r="AT59" s="30">
        <v>875264.08192733023</v>
      </c>
      <c r="AU59" s="30">
        <v>0</v>
      </c>
      <c r="AV59" s="30">
        <v>753264.08192733012</v>
      </c>
      <c r="AW59" s="30">
        <v>3586.9718187015719</v>
      </c>
      <c r="AX59" s="30">
        <v>3576.9718184834123</v>
      </c>
      <c r="AY59" s="30">
        <v>2.7956608901658748E-3</v>
      </c>
      <c r="AZ59" s="30">
        <v>-2.3763117566409937E-3</v>
      </c>
      <c r="BA59" s="30">
        <v>-1785.0000389414859</v>
      </c>
      <c r="BB59" s="30">
        <v>873479.08188838861</v>
      </c>
      <c r="BC59" s="30">
        <v>4159.4241994685171</v>
      </c>
      <c r="BD59" s="30">
        <v>1.0236230915270372E-3</v>
      </c>
      <c r="BE59" s="30">
        <v>-1286.3</v>
      </c>
      <c r="BF59" s="30">
        <v>872192.78188838856</v>
      </c>
    </row>
    <row r="60" spans="1:58">
      <c r="A60">
        <v>101321</v>
      </c>
      <c r="B60">
        <v>3023309</v>
      </c>
      <c r="C60" t="s">
        <v>226</v>
      </c>
      <c r="D60">
        <v>678453</v>
      </c>
      <c r="E60" s="30">
        <v>0</v>
      </c>
      <c r="F60" s="30">
        <v>0</v>
      </c>
      <c r="G60" s="30">
        <v>51564.216923076914</v>
      </c>
      <c r="H60" s="30">
        <v>0</v>
      </c>
      <c r="I60" s="30">
        <v>0</v>
      </c>
      <c r="J60" s="30">
        <v>0</v>
      </c>
      <c r="K60" s="30">
        <v>0</v>
      </c>
      <c r="L60" s="30">
        <v>843.4615384615372</v>
      </c>
      <c r="M60" s="30">
        <v>0</v>
      </c>
      <c r="N60" s="30">
        <v>4124.1346153846171</v>
      </c>
      <c r="O60" s="30">
        <v>0</v>
      </c>
      <c r="P60" s="30">
        <v>0</v>
      </c>
      <c r="Q60" s="30">
        <v>0</v>
      </c>
      <c r="R60" s="30">
        <v>0</v>
      </c>
      <c r="S60" s="30">
        <v>0</v>
      </c>
      <c r="T60" s="30">
        <v>0</v>
      </c>
      <c r="U60" s="30">
        <v>11476.424581005582</v>
      </c>
      <c r="V60" s="30">
        <v>0</v>
      </c>
      <c r="W60" s="30">
        <v>0</v>
      </c>
      <c r="X60" s="30">
        <v>0</v>
      </c>
      <c r="Y60" s="30">
        <v>0</v>
      </c>
      <c r="Z60" s="30">
        <v>0</v>
      </c>
      <c r="AA60" s="30">
        <v>0</v>
      </c>
      <c r="AB60" s="30">
        <v>122000</v>
      </c>
      <c r="AC60" s="30">
        <v>0</v>
      </c>
      <c r="AD60" s="30">
        <v>0</v>
      </c>
      <c r="AE60" s="30">
        <v>0</v>
      </c>
      <c r="AF60" s="30">
        <v>0</v>
      </c>
      <c r="AG60" s="30">
        <v>0</v>
      </c>
      <c r="AH60" s="30">
        <v>0</v>
      </c>
      <c r="AI60" s="30">
        <v>0</v>
      </c>
      <c r="AJ60" s="30">
        <v>0</v>
      </c>
      <c r="AK60" s="30">
        <v>0</v>
      </c>
      <c r="AL60" s="30">
        <v>0</v>
      </c>
      <c r="AM60" s="30">
        <v>0</v>
      </c>
      <c r="AN60" s="30">
        <v>0</v>
      </c>
      <c r="AO60" s="30">
        <v>678453</v>
      </c>
      <c r="AP60" s="30">
        <v>68008.23765792865</v>
      </c>
      <c r="AQ60" s="30">
        <v>122000</v>
      </c>
      <c r="AR60" s="30">
        <v>53313.172196390187</v>
      </c>
      <c r="AS60" s="30">
        <v>868461.23765792861</v>
      </c>
      <c r="AT60" s="30">
        <v>868461.23765792861</v>
      </c>
      <c r="AU60" s="30">
        <v>0</v>
      </c>
      <c r="AV60" s="30">
        <v>746461.23765792861</v>
      </c>
      <c r="AW60" s="30">
        <v>3659.123714009454</v>
      </c>
      <c r="AX60" s="30">
        <v>3649.1237138095239</v>
      </c>
      <c r="AY60" s="30">
        <v>2.7403839891990312E-3</v>
      </c>
      <c r="AZ60" s="30">
        <v>-2.3293263908191766E-3</v>
      </c>
      <c r="BA60" s="30">
        <v>-1734.0000346678839</v>
      </c>
      <c r="BB60" s="30">
        <v>866727.23762326071</v>
      </c>
      <c r="BC60" s="30">
        <v>4248.6629295257881</v>
      </c>
      <c r="BD60" s="30">
        <v>4.3939717271042067E-3</v>
      </c>
      <c r="BE60" s="30">
        <v>-1308.6011538461539</v>
      </c>
      <c r="BF60" s="30">
        <v>865418.63646941457</v>
      </c>
    </row>
    <row r="61" spans="1:58">
      <c r="A61">
        <v>101323</v>
      </c>
      <c r="B61">
        <v>3023311</v>
      </c>
      <c r="C61" t="s">
        <v>227</v>
      </c>
      <c r="D61">
        <v>1393489.25</v>
      </c>
      <c r="E61" s="30">
        <v>0</v>
      </c>
      <c r="F61" s="30">
        <v>0</v>
      </c>
      <c r="G61" s="30">
        <v>41407.974285714285</v>
      </c>
      <c r="H61" s="30">
        <v>0</v>
      </c>
      <c r="I61" s="30">
        <v>0</v>
      </c>
      <c r="J61" s="30">
        <v>0</v>
      </c>
      <c r="K61" s="30">
        <v>0</v>
      </c>
      <c r="L61" s="30">
        <v>2170.7228915662672</v>
      </c>
      <c r="M61" s="30">
        <v>10134.751807228904</v>
      </c>
      <c r="N61" s="30">
        <v>0</v>
      </c>
      <c r="O61" s="30">
        <v>0</v>
      </c>
      <c r="P61" s="30">
        <v>0</v>
      </c>
      <c r="Q61" s="30">
        <v>0</v>
      </c>
      <c r="R61" s="30">
        <v>0</v>
      </c>
      <c r="S61" s="30">
        <v>0</v>
      </c>
      <c r="T61" s="30">
        <v>0</v>
      </c>
      <c r="U61" s="30">
        <v>29774.748603352004</v>
      </c>
      <c r="V61" s="30">
        <v>0</v>
      </c>
      <c r="W61" s="30">
        <v>0</v>
      </c>
      <c r="X61" s="30">
        <v>0</v>
      </c>
      <c r="Y61" s="30">
        <v>0</v>
      </c>
      <c r="Z61" s="30">
        <v>0</v>
      </c>
      <c r="AA61" s="30">
        <v>0</v>
      </c>
      <c r="AB61" s="30">
        <v>122000</v>
      </c>
      <c r="AC61" s="30">
        <v>0</v>
      </c>
      <c r="AD61" s="30">
        <v>0</v>
      </c>
      <c r="AE61" s="30">
        <v>0</v>
      </c>
      <c r="AF61" s="30">
        <v>0</v>
      </c>
      <c r="AG61" s="30">
        <v>0</v>
      </c>
      <c r="AH61" s="30">
        <v>0</v>
      </c>
      <c r="AI61" s="30">
        <v>0</v>
      </c>
      <c r="AJ61" s="30">
        <v>0</v>
      </c>
      <c r="AK61" s="30">
        <v>0</v>
      </c>
      <c r="AL61" s="30">
        <v>0</v>
      </c>
      <c r="AM61" s="30">
        <v>0</v>
      </c>
      <c r="AN61" s="30">
        <v>0</v>
      </c>
      <c r="AO61" s="30">
        <v>1393489.25</v>
      </c>
      <c r="AP61" s="30">
        <v>83488.197587861461</v>
      </c>
      <c r="AQ61" s="30">
        <v>122000</v>
      </c>
      <c r="AR61" s="30">
        <v>103224.4546502539</v>
      </c>
      <c r="AS61" s="30">
        <v>1598977.4475878614</v>
      </c>
      <c r="AT61" s="30">
        <v>1598977.4475878617</v>
      </c>
      <c r="AU61" s="30">
        <v>0</v>
      </c>
      <c r="AV61" s="30">
        <v>1476977.4475878614</v>
      </c>
      <c r="AW61" s="30">
        <v>3525.005841498476</v>
      </c>
      <c r="AX61" s="30">
        <v>3515.0058415274466</v>
      </c>
      <c r="AY61" s="30">
        <v>2.8449454771557101E-3</v>
      </c>
      <c r="AZ61" s="30">
        <v>-2.4182036555823534E-3</v>
      </c>
      <c r="BA61" s="30">
        <v>-3561.4999896821241</v>
      </c>
      <c r="BB61" s="30">
        <v>1595415.9475981793</v>
      </c>
      <c r="BC61" s="30">
        <v>3807.6752925970868</v>
      </c>
      <c r="BD61" s="30">
        <v>3.9409640395970946E-4</v>
      </c>
      <c r="BE61" s="30">
        <v>-2242.5478571428571</v>
      </c>
      <c r="BF61" s="30">
        <v>1593173.3997410366</v>
      </c>
    </row>
    <row r="62" spans="1:58">
      <c r="A62">
        <v>101324</v>
      </c>
      <c r="B62">
        <v>3023312</v>
      </c>
      <c r="C62" t="s">
        <v>80</v>
      </c>
      <c r="D62">
        <v>718362</v>
      </c>
      <c r="E62" s="30">
        <v>0</v>
      </c>
      <c r="F62" s="30">
        <v>0</v>
      </c>
      <c r="G62" s="30">
        <v>37705.242616822426</v>
      </c>
      <c r="H62" s="30">
        <v>0</v>
      </c>
      <c r="I62" s="30">
        <v>0</v>
      </c>
      <c r="J62" s="30">
        <v>0</v>
      </c>
      <c r="K62" s="30">
        <v>0</v>
      </c>
      <c r="L62" s="30">
        <v>0</v>
      </c>
      <c r="M62" s="30">
        <v>723.70093457943881</v>
      </c>
      <c r="N62" s="30">
        <v>0</v>
      </c>
      <c r="O62" s="30">
        <v>0</v>
      </c>
      <c r="P62" s="30">
        <v>0</v>
      </c>
      <c r="Q62" s="30">
        <v>0</v>
      </c>
      <c r="R62" s="30">
        <v>0</v>
      </c>
      <c r="S62" s="30">
        <v>0</v>
      </c>
      <c r="T62" s="30">
        <v>0</v>
      </c>
      <c r="U62" s="30">
        <v>2543.9999999999977</v>
      </c>
      <c r="V62" s="30">
        <v>0</v>
      </c>
      <c r="W62" s="30">
        <v>0</v>
      </c>
      <c r="X62" s="30">
        <v>0</v>
      </c>
      <c r="Y62" s="30">
        <v>0</v>
      </c>
      <c r="Z62" s="30">
        <v>0</v>
      </c>
      <c r="AA62" s="30">
        <v>0</v>
      </c>
      <c r="AB62" s="30">
        <v>122000</v>
      </c>
      <c r="AC62" s="30">
        <v>0</v>
      </c>
      <c r="AD62" s="30">
        <v>0</v>
      </c>
      <c r="AE62" s="30">
        <v>0</v>
      </c>
      <c r="AF62" s="30">
        <v>0</v>
      </c>
      <c r="AG62" s="30">
        <v>0</v>
      </c>
      <c r="AH62" s="30">
        <v>0</v>
      </c>
      <c r="AI62" s="30">
        <v>0</v>
      </c>
      <c r="AJ62" s="30">
        <v>0</v>
      </c>
      <c r="AK62" s="30">
        <v>0</v>
      </c>
      <c r="AL62" s="30">
        <v>0</v>
      </c>
      <c r="AM62" s="30">
        <v>0</v>
      </c>
      <c r="AN62" s="30">
        <v>0</v>
      </c>
      <c r="AO62" s="30">
        <v>718362</v>
      </c>
      <c r="AP62" s="30">
        <v>40972.943551401862</v>
      </c>
      <c r="AQ62" s="30">
        <v>122000</v>
      </c>
      <c r="AR62" s="30">
        <v>42556.078710280366</v>
      </c>
      <c r="AS62" s="30">
        <v>881334.94355140184</v>
      </c>
      <c r="AT62" s="30">
        <v>881334.94355140196</v>
      </c>
      <c r="AU62" s="30">
        <v>0</v>
      </c>
      <c r="AV62" s="30">
        <v>759334.94355140184</v>
      </c>
      <c r="AW62" s="30">
        <v>3515.4395534787122</v>
      </c>
      <c r="AX62" s="30">
        <v>3505.439553488372</v>
      </c>
      <c r="AY62" s="30">
        <v>2.8527092930154636E-3</v>
      </c>
      <c r="AZ62" s="30">
        <v>-2.424802899063144E-3</v>
      </c>
      <c r="BA62" s="30">
        <v>-1835.9999982264708</v>
      </c>
      <c r="BB62" s="30">
        <v>879498.94355317531</v>
      </c>
      <c r="BC62" s="30">
        <v>4071.7543683017375</v>
      </c>
      <c r="BD62" s="30">
        <v>-2.7671948608409824E-4</v>
      </c>
      <c r="BE62" s="30">
        <v>-1268.9798130841123</v>
      </c>
      <c r="BF62" s="30">
        <v>878229.96374009119</v>
      </c>
    </row>
    <row r="63" spans="1:58">
      <c r="A63">
        <v>101325</v>
      </c>
      <c r="B63">
        <v>3023313</v>
      </c>
      <c r="C63" t="s">
        <v>228</v>
      </c>
      <c r="D63">
        <v>681778.75</v>
      </c>
      <c r="E63" s="30">
        <v>0</v>
      </c>
      <c r="F63" s="30">
        <v>0</v>
      </c>
      <c r="G63" s="30">
        <v>76095.8</v>
      </c>
      <c r="H63" s="30">
        <v>0</v>
      </c>
      <c r="I63" s="30">
        <v>0</v>
      </c>
      <c r="J63" s="30">
        <v>0</v>
      </c>
      <c r="K63" s="30">
        <v>0</v>
      </c>
      <c r="L63" s="30">
        <v>6109.4059405940761</v>
      </c>
      <c r="M63" s="30">
        <v>2910.5940594059398</v>
      </c>
      <c r="N63" s="30">
        <v>55476.856435643604</v>
      </c>
      <c r="O63" s="30">
        <v>0</v>
      </c>
      <c r="P63" s="30">
        <v>0</v>
      </c>
      <c r="Q63" s="30">
        <v>0</v>
      </c>
      <c r="R63" s="30">
        <v>0</v>
      </c>
      <c r="S63" s="30">
        <v>0</v>
      </c>
      <c r="T63" s="30">
        <v>0</v>
      </c>
      <c r="U63" s="30">
        <v>14143.786982248475</v>
      </c>
      <c r="V63" s="30">
        <v>0</v>
      </c>
      <c r="W63" s="30">
        <v>0</v>
      </c>
      <c r="X63" s="30">
        <v>0</v>
      </c>
      <c r="Y63" s="30">
        <v>0</v>
      </c>
      <c r="Z63" s="30">
        <v>0</v>
      </c>
      <c r="AA63" s="30">
        <v>0</v>
      </c>
      <c r="AB63" s="30">
        <v>122000</v>
      </c>
      <c r="AC63" s="30">
        <v>0</v>
      </c>
      <c r="AD63" s="30">
        <v>0</v>
      </c>
      <c r="AE63" s="30">
        <v>0</v>
      </c>
      <c r="AF63" s="30">
        <v>0</v>
      </c>
      <c r="AG63" s="30">
        <v>0</v>
      </c>
      <c r="AH63" s="30">
        <v>0</v>
      </c>
      <c r="AI63" s="30">
        <v>0</v>
      </c>
      <c r="AJ63" s="30">
        <v>0</v>
      </c>
      <c r="AK63" s="30">
        <v>0</v>
      </c>
      <c r="AL63" s="30">
        <v>0</v>
      </c>
      <c r="AM63" s="30">
        <v>0</v>
      </c>
      <c r="AN63" s="30">
        <v>0</v>
      </c>
      <c r="AO63" s="30">
        <v>681778.75</v>
      </c>
      <c r="AP63" s="30">
        <v>154736.44341789209</v>
      </c>
      <c r="AQ63" s="30">
        <v>122000</v>
      </c>
      <c r="AR63" s="30">
        <v>72942.362019377208</v>
      </c>
      <c r="AS63" s="30">
        <v>958515.19341789209</v>
      </c>
      <c r="AT63" s="30">
        <v>958515.19341789209</v>
      </c>
      <c r="AU63" s="30">
        <v>0</v>
      </c>
      <c r="AV63" s="30">
        <v>836515.19341789209</v>
      </c>
      <c r="AW63" s="30">
        <v>4080.5619191116689</v>
      </c>
      <c r="AX63" s="30">
        <v>4029.3203200980392</v>
      </c>
      <c r="AY63" s="30">
        <v>1.2717181793177181E-2</v>
      </c>
      <c r="AZ63" s="30">
        <v>-1.0809604524200603E-2</v>
      </c>
      <c r="BA63" s="30">
        <v>-8928.8486281249625</v>
      </c>
      <c r="BB63" s="30">
        <v>949586.34478976717</v>
      </c>
      <c r="BC63" s="30">
        <v>4632.1285111695961</v>
      </c>
      <c r="BD63" s="30">
        <v>1.0306040298797559E-3</v>
      </c>
      <c r="BE63" s="30">
        <v>-1482.6</v>
      </c>
      <c r="BF63" s="30">
        <v>948103.7447897672</v>
      </c>
    </row>
    <row r="64" spans="1:58">
      <c r="A64">
        <v>101326</v>
      </c>
      <c r="B64">
        <v>3023314</v>
      </c>
      <c r="C64" t="s">
        <v>81</v>
      </c>
      <c r="D64">
        <v>691756</v>
      </c>
      <c r="E64" s="30">
        <v>0</v>
      </c>
      <c r="F64" s="30">
        <v>0</v>
      </c>
      <c r="G64" s="30">
        <v>17900.22124401914</v>
      </c>
      <c r="H64" s="30">
        <v>0</v>
      </c>
      <c r="I64" s="30">
        <v>0</v>
      </c>
      <c r="J64" s="30">
        <v>0</v>
      </c>
      <c r="K64" s="30">
        <v>0</v>
      </c>
      <c r="L64" s="30">
        <v>3620.1904761904784</v>
      </c>
      <c r="M64" s="30">
        <v>6391.5428571428638</v>
      </c>
      <c r="N64" s="30">
        <v>8329.9047619047578</v>
      </c>
      <c r="O64" s="30">
        <v>0</v>
      </c>
      <c r="P64" s="30">
        <v>0</v>
      </c>
      <c r="Q64" s="30">
        <v>0</v>
      </c>
      <c r="R64" s="30">
        <v>0</v>
      </c>
      <c r="S64" s="30">
        <v>0</v>
      </c>
      <c r="T64" s="30">
        <v>0</v>
      </c>
      <c r="U64" s="30">
        <v>10254.883720930235</v>
      </c>
      <c r="V64" s="30">
        <v>0</v>
      </c>
      <c r="W64" s="30">
        <v>0</v>
      </c>
      <c r="X64" s="30">
        <v>0</v>
      </c>
      <c r="Y64" s="30">
        <v>0</v>
      </c>
      <c r="Z64" s="30">
        <v>0</v>
      </c>
      <c r="AA64" s="30">
        <v>0</v>
      </c>
      <c r="AB64" s="30">
        <v>122000</v>
      </c>
      <c r="AC64" s="30">
        <v>0</v>
      </c>
      <c r="AD64" s="30">
        <v>0</v>
      </c>
      <c r="AE64" s="30">
        <v>0</v>
      </c>
      <c r="AF64" s="30">
        <v>0</v>
      </c>
      <c r="AG64" s="30">
        <v>0</v>
      </c>
      <c r="AH64" s="30">
        <v>0</v>
      </c>
      <c r="AI64" s="30">
        <v>0</v>
      </c>
      <c r="AJ64" s="30">
        <v>0</v>
      </c>
      <c r="AK64" s="30">
        <v>0</v>
      </c>
      <c r="AL64" s="30">
        <v>0</v>
      </c>
      <c r="AM64" s="30">
        <v>0</v>
      </c>
      <c r="AN64" s="30">
        <v>0</v>
      </c>
      <c r="AO64" s="30">
        <v>691756</v>
      </c>
      <c r="AP64" s="30">
        <v>46496.743060187473</v>
      </c>
      <c r="AQ64" s="30">
        <v>122000</v>
      </c>
      <c r="AR64" s="30">
        <v>48632.275588781682</v>
      </c>
      <c r="AS64" s="30">
        <v>860252.74306018744</v>
      </c>
      <c r="AT64" s="30">
        <v>860252.74306018744</v>
      </c>
      <c r="AU64" s="30">
        <v>0</v>
      </c>
      <c r="AV64" s="30">
        <v>738252.74306018744</v>
      </c>
      <c r="AW64" s="30">
        <v>3549.2920339432089</v>
      </c>
      <c r="AX64" s="30">
        <v>3539.2920341232225</v>
      </c>
      <c r="AY64" s="30">
        <v>2.8254237637284174E-3</v>
      </c>
      <c r="AZ64" s="30">
        <v>-2.4016101991691549E-3</v>
      </c>
      <c r="BA64" s="30">
        <v>-1767.9999681736031</v>
      </c>
      <c r="BB64" s="30">
        <v>858484.74309201387</v>
      </c>
      <c r="BC64" s="30">
        <v>4127.3304956346819</v>
      </c>
      <c r="BD64" s="30">
        <v>2.3896613672345079E-3</v>
      </c>
      <c r="BE64" s="30">
        <v>-1094.915980861244</v>
      </c>
      <c r="BF64" s="30">
        <v>857389.82711115258</v>
      </c>
    </row>
    <row r="65" spans="1:58">
      <c r="A65">
        <v>101327</v>
      </c>
      <c r="B65">
        <v>3023315</v>
      </c>
      <c r="C65" t="s">
        <v>74</v>
      </c>
      <c r="D65">
        <v>678453</v>
      </c>
      <c r="E65" s="30">
        <v>0</v>
      </c>
      <c r="F65" s="30">
        <v>0</v>
      </c>
      <c r="G65" s="30">
        <v>20652.163902439021</v>
      </c>
      <c r="H65" s="30">
        <v>0</v>
      </c>
      <c r="I65" s="30">
        <v>0</v>
      </c>
      <c r="J65" s="30">
        <v>0</v>
      </c>
      <c r="K65" s="30">
        <v>0</v>
      </c>
      <c r="L65" s="30">
        <v>1925.560975609754</v>
      </c>
      <c r="M65" s="30">
        <v>0</v>
      </c>
      <c r="N65" s="30">
        <v>0</v>
      </c>
      <c r="O65" s="30">
        <v>0</v>
      </c>
      <c r="P65" s="30">
        <v>0</v>
      </c>
      <c r="Q65" s="30">
        <v>0</v>
      </c>
      <c r="R65" s="30">
        <v>0</v>
      </c>
      <c r="S65" s="30">
        <v>0</v>
      </c>
      <c r="T65" s="30">
        <v>0</v>
      </c>
      <c r="U65" s="30">
        <v>16681.371428571398</v>
      </c>
      <c r="V65" s="30">
        <v>0</v>
      </c>
      <c r="W65" s="30">
        <v>0</v>
      </c>
      <c r="X65" s="30">
        <v>0</v>
      </c>
      <c r="Y65" s="30">
        <v>0</v>
      </c>
      <c r="Z65" s="30">
        <v>1893.7668292682811</v>
      </c>
      <c r="AA65" s="30">
        <v>0</v>
      </c>
      <c r="AB65" s="30">
        <v>122000</v>
      </c>
      <c r="AC65" s="30">
        <v>0</v>
      </c>
      <c r="AD65" s="30">
        <v>0</v>
      </c>
      <c r="AE65" s="30">
        <v>0</v>
      </c>
      <c r="AF65" s="30">
        <v>0</v>
      </c>
      <c r="AG65" s="30">
        <v>0</v>
      </c>
      <c r="AH65" s="30">
        <v>0</v>
      </c>
      <c r="AI65" s="30">
        <v>0</v>
      </c>
      <c r="AJ65" s="30">
        <v>0</v>
      </c>
      <c r="AK65" s="30">
        <v>0</v>
      </c>
      <c r="AL65" s="30">
        <v>0</v>
      </c>
      <c r="AM65" s="30">
        <v>0</v>
      </c>
      <c r="AN65" s="30">
        <v>0</v>
      </c>
      <c r="AO65" s="30">
        <v>678453</v>
      </c>
      <c r="AP65" s="30">
        <v>41152.863135888452</v>
      </c>
      <c r="AQ65" s="30">
        <v>122000</v>
      </c>
      <c r="AR65" s="30">
        <v>53621.068233449434</v>
      </c>
      <c r="AS65" s="30">
        <v>841605.86313588847</v>
      </c>
      <c r="AT65" s="30">
        <v>841605.86313588847</v>
      </c>
      <c r="AU65" s="30">
        <v>0</v>
      </c>
      <c r="AV65" s="30">
        <v>719605.86313588847</v>
      </c>
      <c r="AW65" s="30">
        <v>3527.4797212543554</v>
      </c>
      <c r="AX65" s="30">
        <v>3514.9616399999995</v>
      </c>
      <c r="AY65" s="30">
        <v>3.5613706596114721E-3</v>
      </c>
      <c r="AZ65" s="30">
        <v>-3.0271650606697514E-3</v>
      </c>
      <c r="BA65" s="30">
        <v>-2170.6352895052992</v>
      </c>
      <c r="BB65" s="30">
        <v>839435.22784638312</v>
      </c>
      <c r="BC65" s="30">
        <v>4114.8785678744271</v>
      </c>
      <c r="BD65" s="30">
        <v>1.1666372589498319E-3</v>
      </c>
      <c r="BE65" s="30">
        <v>-1095.2312195121951</v>
      </c>
      <c r="BF65" s="30">
        <v>838339.99662687094</v>
      </c>
    </row>
    <row r="66" spans="1:58">
      <c r="A66">
        <v>101328</v>
      </c>
      <c r="B66">
        <v>3023316</v>
      </c>
      <c r="C66" t="s">
        <v>87</v>
      </c>
      <c r="D66">
        <v>695081.75</v>
      </c>
      <c r="E66" s="30">
        <v>0</v>
      </c>
      <c r="F66" s="30">
        <v>0</v>
      </c>
      <c r="G66" s="30">
        <v>23520.52</v>
      </c>
      <c r="H66" s="30">
        <v>0</v>
      </c>
      <c r="I66" s="30">
        <v>0</v>
      </c>
      <c r="J66" s="30">
        <v>0</v>
      </c>
      <c r="K66" s="30">
        <v>0</v>
      </c>
      <c r="L66" s="30">
        <v>217.07729468599055</v>
      </c>
      <c r="M66" s="30">
        <v>723.92753623188469</v>
      </c>
      <c r="N66" s="30">
        <v>0</v>
      </c>
      <c r="O66" s="30">
        <v>0</v>
      </c>
      <c r="P66" s="30">
        <v>0</v>
      </c>
      <c r="Q66" s="30">
        <v>0</v>
      </c>
      <c r="R66" s="30">
        <v>0</v>
      </c>
      <c r="S66" s="30">
        <v>0</v>
      </c>
      <c r="T66" s="30">
        <v>0</v>
      </c>
      <c r="U66" s="30">
        <v>3864.0697674418648</v>
      </c>
      <c r="V66" s="30">
        <v>0</v>
      </c>
      <c r="W66" s="30">
        <v>0</v>
      </c>
      <c r="X66" s="30">
        <v>0</v>
      </c>
      <c r="Y66" s="30">
        <v>0</v>
      </c>
      <c r="Z66" s="30">
        <v>0</v>
      </c>
      <c r="AA66" s="30">
        <v>0</v>
      </c>
      <c r="AB66" s="30">
        <v>122000</v>
      </c>
      <c r="AC66" s="30">
        <v>0</v>
      </c>
      <c r="AD66" s="30">
        <v>0</v>
      </c>
      <c r="AE66" s="30">
        <v>0</v>
      </c>
      <c r="AF66" s="30">
        <v>0</v>
      </c>
      <c r="AG66" s="30">
        <v>0</v>
      </c>
      <c r="AH66" s="30">
        <v>0</v>
      </c>
      <c r="AI66" s="30">
        <v>0</v>
      </c>
      <c r="AJ66" s="30">
        <v>0</v>
      </c>
      <c r="AK66" s="30">
        <v>0</v>
      </c>
      <c r="AL66" s="30">
        <v>0</v>
      </c>
      <c r="AM66" s="30">
        <v>0</v>
      </c>
      <c r="AN66" s="30">
        <v>0</v>
      </c>
      <c r="AO66" s="30">
        <v>695081.75</v>
      </c>
      <c r="AP66" s="30">
        <v>28325.594598359741</v>
      </c>
      <c r="AQ66" s="30">
        <v>122000</v>
      </c>
      <c r="AR66" s="30">
        <v>40035.053483625437</v>
      </c>
      <c r="AS66" s="30">
        <v>845407.34459835978</v>
      </c>
      <c r="AT66" s="30">
        <v>845407.34459835978</v>
      </c>
      <c r="AU66" s="30">
        <v>0</v>
      </c>
      <c r="AV66" s="30">
        <v>723407.34459835978</v>
      </c>
      <c r="AW66" s="30">
        <v>3461.2791607577024</v>
      </c>
      <c r="AX66" s="30">
        <v>3451.2791607655499</v>
      </c>
      <c r="AY66" s="30">
        <v>2.8974764214478271E-3</v>
      </c>
      <c r="AZ66" s="30">
        <v>-2.4628549582306528E-3</v>
      </c>
      <c r="BA66" s="30">
        <v>-1776.4999986058783</v>
      </c>
      <c r="BB66" s="30">
        <v>843630.84459975385</v>
      </c>
      <c r="BC66" s="30">
        <v>4036.5112181806403</v>
      </c>
      <c r="BD66" s="30">
        <v>3.7174617806834398E-4</v>
      </c>
      <c r="BE66" s="30">
        <v>-1138.3800000000001</v>
      </c>
      <c r="BF66" s="30">
        <v>842492.46459975385</v>
      </c>
    </row>
    <row r="67" spans="1:58">
      <c r="A67">
        <v>101329</v>
      </c>
      <c r="B67">
        <v>3023317</v>
      </c>
      <c r="C67" t="s">
        <v>229</v>
      </c>
      <c r="D67">
        <v>794854.25</v>
      </c>
      <c r="E67" s="30">
        <v>0</v>
      </c>
      <c r="F67" s="30">
        <v>0</v>
      </c>
      <c r="G67" s="30">
        <v>72247.41042016806</v>
      </c>
      <c r="H67" s="30">
        <v>0</v>
      </c>
      <c r="I67" s="30">
        <v>0</v>
      </c>
      <c r="J67" s="30">
        <v>0</v>
      </c>
      <c r="K67" s="30">
        <v>0</v>
      </c>
      <c r="L67" s="30">
        <v>863.61344537814955</v>
      </c>
      <c r="M67" s="30">
        <v>2880.0504201680615</v>
      </c>
      <c r="N67" s="30">
        <v>8445.3361344537752</v>
      </c>
      <c r="O67" s="30">
        <v>0</v>
      </c>
      <c r="P67" s="30">
        <v>0</v>
      </c>
      <c r="Q67" s="30">
        <v>0</v>
      </c>
      <c r="R67" s="30">
        <v>0</v>
      </c>
      <c r="S67" s="30">
        <v>0</v>
      </c>
      <c r="T67" s="30">
        <v>0</v>
      </c>
      <c r="U67" s="30">
        <v>25577.596153846167</v>
      </c>
      <c r="V67" s="30">
        <v>0</v>
      </c>
      <c r="W67" s="30">
        <v>0</v>
      </c>
      <c r="X67" s="30">
        <v>0</v>
      </c>
      <c r="Y67" s="30">
        <v>0</v>
      </c>
      <c r="Z67" s="30">
        <v>0</v>
      </c>
      <c r="AA67" s="30">
        <v>0</v>
      </c>
      <c r="AB67" s="30">
        <v>122000</v>
      </c>
      <c r="AC67" s="30">
        <v>0</v>
      </c>
      <c r="AD67" s="30">
        <v>0</v>
      </c>
      <c r="AE67" s="30">
        <v>0</v>
      </c>
      <c r="AF67" s="30">
        <v>0</v>
      </c>
      <c r="AG67" s="30">
        <v>0</v>
      </c>
      <c r="AH67" s="30">
        <v>0</v>
      </c>
      <c r="AI67" s="30">
        <v>0</v>
      </c>
      <c r="AJ67" s="30">
        <v>0</v>
      </c>
      <c r="AK67" s="30">
        <v>0</v>
      </c>
      <c r="AL67" s="30">
        <v>0</v>
      </c>
      <c r="AM67" s="30">
        <v>0</v>
      </c>
      <c r="AN67" s="30">
        <v>0</v>
      </c>
      <c r="AO67" s="30">
        <v>794854.25</v>
      </c>
      <c r="AP67" s="30">
        <v>110014.00657401422</v>
      </c>
      <c r="AQ67" s="30">
        <v>122000</v>
      </c>
      <c r="AR67" s="30">
        <v>78233.319487879766</v>
      </c>
      <c r="AS67" s="30">
        <v>1026868.2565740142</v>
      </c>
      <c r="AT67" s="30">
        <v>1026868.2565740142</v>
      </c>
      <c r="AU67" s="30">
        <v>0</v>
      </c>
      <c r="AV67" s="30">
        <v>904868.2565740142</v>
      </c>
      <c r="AW67" s="30">
        <v>3786.0596509372981</v>
      </c>
      <c r="AX67" s="30">
        <v>3713.7160357142861</v>
      </c>
      <c r="AY67" s="30">
        <v>1.9480114938054922E-2</v>
      </c>
      <c r="AZ67" s="30">
        <v>-1.6558097697346685E-2</v>
      </c>
      <c r="BA67" s="30">
        <v>-14696.605432554883</v>
      </c>
      <c r="BB67" s="30">
        <v>1012171.6511414594</v>
      </c>
      <c r="BC67" s="30">
        <v>4235.0278290437627</v>
      </c>
      <c r="BD67" s="30">
        <v>2.0601253791499019E-3</v>
      </c>
      <c r="BE67" s="30">
        <v>-1614.8165546218486</v>
      </c>
      <c r="BF67" s="30">
        <v>1010556.8345868376</v>
      </c>
    </row>
    <row r="68" spans="1:58">
      <c r="A68">
        <v>101330</v>
      </c>
      <c r="B68">
        <v>3023500</v>
      </c>
      <c r="C68" t="s">
        <v>230</v>
      </c>
      <c r="D68">
        <v>565377.5</v>
      </c>
      <c r="E68" s="30">
        <v>0</v>
      </c>
      <c r="F68" s="30">
        <v>0</v>
      </c>
      <c r="G68" s="30">
        <v>28064.256818181817</v>
      </c>
      <c r="H68" s="30">
        <v>0</v>
      </c>
      <c r="I68" s="30">
        <v>0</v>
      </c>
      <c r="J68" s="30">
        <v>0</v>
      </c>
      <c r="K68" s="30">
        <v>0</v>
      </c>
      <c r="L68" s="30">
        <v>13706.25</v>
      </c>
      <c r="M68" s="30">
        <v>16621.363636363592</v>
      </c>
      <c r="N68" s="30">
        <v>0</v>
      </c>
      <c r="O68" s="30">
        <v>0</v>
      </c>
      <c r="P68" s="30">
        <v>0</v>
      </c>
      <c r="Q68" s="30">
        <v>0</v>
      </c>
      <c r="R68" s="30">
        <v>0</v>
      </c>
      <c r="S68" s="30">
        <v>0</v>
      </c>
      <c r="T68" s="30">
        <v>0</v>
      </c>
      <c r="U68" s="30">
        <v>43056.637168141569</v>
      </c>
      <c r="V68" s="30">
        <v>0</v>
      </c>
      <c r="W68" s="30">
        <v>0</v>
      </c>
      <c r="X68" s="30">
        <v>0</v>
      </c>
      <c r="Y68" s="30">
        <v>0</v>
      </c>
      <c r="Z68" s="30">
        <v>0</v>
      </c>
      <c r="AA68" s="30">
        <v>0</v>
      </c>
      <c r="AB68" s="30">
        <v>122000</v>
      </c>
      <c r="AC68" s="30">
        <v>0</v>
      </c>
      <c r="AD68" s="30">
        <v>0</v>
      </c>
      <c r="AE68" s="30">
        <v>0</v>
      </c>
      <c r="AF68" s="30">
        <v>0</v>
      </c>
      <c r="AG68" s="30">
        <v>0</v>
      </c>
      <c r="AH68" s="30">
        <v>0</v>
      </c>
      <c r="AI68" s="30">
        <v>0</v>
      </c>
      <c r="AJ68" s="30">
        <v>0</v>
      </c>
      <c r="AK68" s="30">
        <v>0</v>
      </c>
      <c r="AL68" s="30">
        <v>0</v>
      </c>
      <c r="AM68" s="30">
        <v>0</v>
      </c>
      <c r="AN68" s="30">
        <v>0</v>
      </c>
      <c r="AO68" s="30">
        <v>565377.5</v>
      </c>
      <c r="AP68" s="30">
        <v>101448.50762268697</v>
      </c>
      <c r="AQ68" s="30">
        <v>122000</v>
      </c>
      <c r="AR68" s="30">
        <v>80176.99875905065</v>
      </c>
      <c r="AS68" s="30">
        <v>788826.00762268691</v>
      </c>
      <c r="AT68" s="30">
        <v>788826.00762268703</v>
      </c>
      <c r="AU68" s="30">
        <v>0</v>
      </c>
      <c r="AV68" s="30">
        <v>666826.00762268691</v>
      </c>
      <c r="AW68" s="30">
        <v>3922.505927192276</v>
      </c>
      <c r="AX68" s="30">
        <v>3776.8743525423729</v>
      </c>
      <c r="AY68" s="30">
        <v>3.855875548305502E-2</v>
      </c>
      <c r="AZ68" s="30">
        <v>-3.2774942160596766E-2</v>
      </c>
      <c r="BA68" s="30">
        <v>-21043.762536910996</v>
      </c>
      <c r="BB68" s="30">
        <v>767782.24508577597</v>
      </c>
      <c r="BC68" s="30">
        <v>4516.366147563388</v>
      </c>
      <c r="BD68" s="30">
        <v>1.1246010994543809E-2</v>
      </c>
      <c r="BE68" s="30">
        <v>-987.61306818181822</v>
      </c>
      <c r="BF68" s="30">
        <v>766794.63201759418</v>
      </c>
    </row>
    <row r="69" spans="1:58">
      <c r="A69">
        <v>101331</v>
      </c>
      <c r="B69">
        <v>3023501</v>
      </c>
      <c r="C69" t="s">
        <v>66</v>
      </c>
      <c r="D69">
        <v>705059</v>
      </c>
      <c r="E69" s="30">
        <v>0</v>
      </c>
      <c r="F69" s="30">
        <v>0</v>
      </c>
      <c r="G69" s="30">
        <v>65335.506350710901</v>
      </c>
      <c r="H69" s="30">
        <v>0</v>
      </c>
      <c r="I69" s="30">
        <v>0</v>
      </c>
      <c r="J69" s="30">
        <v>0</v>
      </c>
      <c r="K69" s="30">
        <v>0</v>
      </c>
      <c r="L69" s="30">
        <v>3024.2654028436</v>
      </c>
      <c r="M69" s="30">
        <v>3601.9905213270172</v>
      </c>
      <c r="N69" s="30">
        <v>67598.862559241694</v>
      </c>
      <c r="O69" s="30">
        <v>0</v>
      </c>
      <c r="P69" s="30">
        <v>0</v>
      </c>
      <c r="Q69" s="30">
        <v>0</v>
      </c>
      <c r="R69" s="30">
        <v>0</v>
      </c>
      <c r="S69" s="30">
        <v>0</v>
      </c>
      <c r="T69" s="30">
        <v>0</v>
      </c>
      <c r="U69" s="30">
        <v>10043.351955307264</v>
      </c>
      <c r="V69" s="30">
        <v>0</v>
      </c>
      <c r="W69" s="30">
        <v>0</v>
      </c>
      <c r="X69" s="30">
        <v>0</v>
      </c>
      <c r="Y69" s="30">
        <v>0</v>
      </c>
      <c r="Z69" s="30">
        <v>0</v>
      </c>
      <c r="AA69" s="30">
        <v>0</v>
      </c>
      <c r="AB69" s="30">
        <v>122000</v>
      </c>
      <c r="AC69" s="30">
        <v>0</v>
      </c>
      <c r="AD69" s="30">
        <v>0</v>
      </c>
      <c r="AE69" s="30">
        <v>0</v>
      </c>
      <c r="AF69" s="30">
        <v>0</v>
      </c>
      <c r="AG69" s="30">
        <v>0</v>
      </c>
      <c r="AH69" s="30">
        <v>0</v>
      </c>
      <c r="AI69" s="30">
        <v>0</v>
      </c>
      <c r="AJ69" s="30">
        <v>0</v>
      </c>
      <c r="AK69" s="30">
        <v>0</v>
      </c>
      <c r="AL69" s="30">
        <v>0</v>
      </c>
      <c r="AM69" s="30">
        <v>0</v>
      </c>
      <c r="AN69" s="30">
        <v>0</v>
      </c>
      <c r="AO69" s="30">
        <v>705059</v>
      </c>
      <c r="AP69" s="30">
        <v>149603.97678943045</v>
      </c>
      <c r="AQ69" s="30">
        <v>122000</v>
      </c>
      <c r="AR69" s="30">
        <v>69683.131922131914</v>
      </c>
      <c r="AS69" s="30">
        <v>976662.97678943048</v>
      </c>
      <c r="AT69" s="30">
        <v>976662.97678943048</v>
      </c>
      <c r="AU69" s="30">
        <v>0</v>
      </c>
      <c r="AV69" s="30">
        <v>854662.97678943048</v>
      </c>
      <c r="AW69" s="30">
        <v>4031.4291357992006</v>
      </c>
      <c r="AX69" s="30">
        <v>3819.3151161137444</v>
      </c>
      <c r="AY69" s="30">
        <v>5.5537187489595768E-2</v>
      </c>
      <c r="AZ69" s="30">
        <v>-4.72066093661564E-2</v>
      </c>
      <c r="BA69" s="30">
        <v>-38222.946347319215</v>
      </c>
      <c r="BB69" s="30">
        <v>938440.03044211131</v>
      </c>
      <c r="BC69" s="30">
        <v>4426.6039171797702</v>
      </c>
      <c r="BD69" s="30">
        <v>6.6150438225704988E-3</v>
      </c>
      <c r="BE69" s="30">
        <v>-1441.0172511848341</v>
      </c>
      <c r="BF69" s="30">
        <v>936999.01319092652</v>
      </c>
    </row>
    <row r="70" spans="1:58">
      <c r="A70">
        <v>101332</v>
      </c>
      <c r="B70">
        <v>3023502</v>
      </c>
      <c r="C70" t="s">
        <v>73</v>
      </c>
      <c r="D70">
        <v>1030982.5</v>
      </c>
      <c r="E70" s="30">
        <v>0</v>
      </c>
      <c r="F70" s="30">
        <v>0</v>
      </c>
      <c r="G70" s="30">
        <v>81295.453594771228</v>
      </c>
      <c r="H70" s="30">
        <v>0</v>
      </c>
      <c r="I70" s="30">
        <v>0</v>
      </c>
      <c r="J70" s="30">
        <v>0</v>
      </c>
      <c r="K70" s="30">
        <v>0</v>
      </c>
      <c r="L70" s="30">
        <v>25931.350482315138</v>
      </c>
      <c r="M70" s="30">
        <v>6432.2508038585256</v>
      </c>
      <c r="N70" s="30">
        <v>113169.9356913183</v>
      </c>
      <c r="O70" s="30">
        <v>0</v>
      </c>
      <c r="P70" s="30">
        <v>0</v>
      </c>
      <c r="Q70" s="30">
        <v>0</v>
      </c>
      <c r="R70" s="30">
        <v>0</v>
      </c>
      <c r="S70" s="30">
        <v>0</v>
      </c>
      <c r="T70" s="30">
        <v>0</v>
      </c>
      <c r="U70" s="30">
        <v>29872.727272727301</v>
      </c>
      <c r="V70" s="30">
        <v>0</v>
      </c>
      <c r="W70" s="30">
        <v>0</v>
      </c>
      <c r="X70" s="30">
        <v>0</v>
      </c>
      <c r="Y70" s="30">
        <v>0</v>
      </c>
      <c r="Z70" s="30">
        <v>0</v>
      </c>
      <c r="AA70" s="30">
        <v>0</v>
      </c>
      <c r="AB70" s="30">
        <v>122000</v>
      </c>
      <c r="AC70" s="30">
        <v>0</v>
      </c>
      <c r="AD70" s="30">
        <v>0</v>
      </c>
      <c r="AE70" s="30">
        <v>0</v>
      </c>
      <c r="AF70" s="30">
        <v>0</v>
      </c>
      <c r="AG70" s="30">
        <v>0</v>
      </c>
      <c r="AH70" s="30">
        <v>0</v>
      </c>
      <c r="AI70" s="30">
        <v>0</v>
      </c>
      <c r="AJ70" s="30">
        <v>0</v>
      </c>
      <c r="AK70" s="30">
        <v>0</v>
      </c>
      <c r="AL70" s="30">
        <v>0</v>
      </c>
      <c r="AM70" s="30">
        <v>0</v>
      </c>
      <c r="AN70" s="30">
        <v>0</v>
      </c>
      <c r="AO70" s="30">
        <v>1030982.5</v>
      </c>
      <c r="AP70" s="30">
        <v>256701.71784499049</v>
      </c>
      <c r="AQ70" s="30">
        <v>122000</v>
      </c>
      <c r="AR70" s="30">
        <v>121632.73788717994</v>
      </c>
      <c r="AS70" s="30">
        <v>1409684.2178449905</v>
      </c>
      <c r="AT70" s="30">
        <v>1409684.2178449903</v>
      </c>
      <c r="AU70" s="30">
        <v>0</v>
      </c>
      <c r="AV70" s="30">
        <v>1287684.2178449905</v>
      </c>
      <c r="AW70" s="30">
        <v>4153.820057564486</v>
      </c>
      <c r="AX70" s="30">
        <v>3899.1265919871794</v>
      </c>
      <c r="AY70" s="30">
        <v>6.5320645423698018E-2</v>
      </c>
      <c r="AZ70" s="30">
        <v>-5.5522548610143316E-2</v>
      </c>
      <c r="BA70" s="30">
        <v>-67111.728179620288</v>
      </c>
      <c r="BB70" s="30">
        <v>1342572.4896653702</v>
      </c>
      <c r="BC70" s="30">
        <v>4330.8789989205488</v>
      </c>
      <c r="BD70" s="30">
        <v>9.4930817592753236E-3</v>
      </c>
      <c r="BE70" s="30">
        <v>-2008.840522875817</v>
      </c>
      <c r="BF70" s="30">
        <v>1340563.6491424944</v>
      </c>
    </row>
    <row r="71" spans="1:58">
      <c r="A71">
        <v>101333</v>
      </c>
      <c r="B71">
        <v>3023504</v>
      </c>
      <c r="C71" t="s">
        <v>392</v>
      </c>
      <c r="D71">
        <v>1489936</v>
      </c>
      <c r="E71" s="30">
        <v>0</v>
      </c>
      <c r="F71" s="30">
        <v>0</v>
      </c>
      <c r="G71" s="30">
        <v>95021.856603773587</v>
      </c>
      <c r="H71" s="30">
        <v>0</v>
      </c>
      <c r="I71" s="30">
        <v>0</v>
      </c>
      <c r="J71" s="30">
        <v>0</v>
      </c>
      <c r="K71" s="30">
        <v>0</v>
      </c>
      <c r="L71" s="30">
        <v>9408.0000000000036</v>
      </c>
      <c r="M71" s="30">
        <v>2241.0418604651154</v>
      </c>
      <c r="N71" s="30">
        <v>0</v>
      </c>
      <c r="O71" s="30">
        <v>0</v>
      </c>
      <c r="P71" s="30">
        <v>0</v>
      </c>
      <c r="Q71" s="30">
        <v>0</v>
      </c>
      <c r="R71" s="30">
        <v>0</v>
      </c>
      <c r="S71" s="30">
        <v>0</v>
      </c>
      <c r="T71" s="30">
        <v>0</v>
      </c>
      <c r="U71" s="30">
        <v>26879.999999999927</v>
      </c>
      <c r="V71" s="30">
        <v>0</v>
      </c>
      <c r="W71" s="30">
        <v>0</v>
      </c>
      <c r="X71" s="30">
        <v>0</v>
      </c>
      <c r="Y71" s="30">
        <v>0</v>
      </c>
      <c r="Z71" s="30">
        <v>0</v>
      </c>
      <c r="AA71" s="30">
        <v>0</v>
      </c>
      <c r="AB71" s="30">
        <v>122000</v>
      </c>
      <c r="AC71" s="30">
        <v>0</v>
      </c>
      <c r="AD71" s="30">
        <v>0</v>
      </c>
      <c r="AE71" s="30">
        <v>0</v>
      </c>
      <c r="AF71" s="30">
        <v>0</v>
      </c>
      <c r="AG71" s="30">
        <v>0</v>
      </c>
      <c r="AH71" s="30">
        <v>0</v>
      </c>
      <c r="AI71" s="30">
        <v>0</v>
      </c>
      <c r="AJ71" s="30">
        <v>0</v>
      </c>
      <c r="AK71" s="30">
        <v>0</v>
      </c>
      <c r="AL71" s="30">
        <v>0</v>
      </c>
      <c r="AM71" s="30">
        <v>0</v>
      </c>
      <c r="AN71" s="30">
        <v>0</v>
      </c>
      <c r="AO71" s="30">
        <v>1489936</v>
      </c>
      <c r="AP71" s="30">
        <v>133550.89846423862</v>
      </c>
      <c r="AQ71" s="30">
        <v>122000</v>
      </c>
      <c r="AR71" s="30">
        <v>115261.29969284768</v>
      </c>
      <c r="AS71" s="30">
        <v>1745486.8984642387</v>
      </c>
      <c r="AT71" s="30">
        <v>1745486.8984642387</v>
      </c>
      <c r="AU71" s="30">
        <v>0</v>
      </c>
      <c r="AV71" s="30">
        <v>1623486.8984642387</v>
      </c>
      <c r="AW71" s="30">
        <v>3623.8546840719614</v>
      </c>
      <c r="AX71" s="30">
        <v>3597.0620156321838</v>
      </c>
      <c r="AY71" s="30">
        <v>7.4484866603192991E-3</v>
      </c>
      <c r="AZ71" s="30">
        <v>-6.3312136612714044E-3</v>
      </c>
      <c r="BA71" s="30">
        <v>-10202.648141867299</v>
      </c>
      <c r="BB71" s="30">
        <v>1735284.2503223715</v>
      </c>
      <c r="BC71" s="30">
        <v>3873.402344469579</v>
      </c>
      <c r="BD71" s="30">
        <v>-1.062390234063848E-3</v>
      </c>
      <c r="BE71" s="30">
        <v>-2748.0467924528302</v>
      </c>
      <c r="BF71" s="30">
        <v>1732536.2035299186</v>
      </c>
    </row>
    <row r="72" spans="1:58">
      <c r="A72">
        <v>101334</v>
      </c>
      <c r="B72">
        <v>3023506</v>
      </c>
      <c r="C72" t="s">
        <v>84</v>
      </c>
      <c r="D72">
        <v>1097497.5</v>
      </c>
      <c r="E72" s="30">
        <v>0</v>
      </c>
      <c r="F72" s="30">
        <v>0</v>
      </c>
      <c r="G72" s="30">
        <v>70896.708074534152</v>
      </c>
      <c r="H72" s="30">
        <v>0</v>
      </c>
      <c r="I72" s="30">
        <v>0</v>
      </c>
      <c r="J72" s="30">
        <v>0</v>
      </c>
      <c r="K72" s="30">
        <v>0</v>
      </c>
      <c r="L72" s="30">
        <v>5930.8049535603677</v>
      </c>
      <c r="M72" s="30">
        <v>13918.235294117647</v>
      </c>
      <c r="N72" s="30">
        <v>17184.520123839051</v>
      </c>
      <c r="O72" s="30">
        <v>0</v>
      </c>
      <c r="P72" s="30">
        <v>0</v>
      </c>
      <c r="Q72" s="30">
        <v>0</v>
      </c>
      <c r="R72" s="30">
        <v>0</v>
      </c>
      <c r="S72" s="30">
        <v>0</v>
      </c>
      <c r="T72" s="30">
        <v>0</v>
      </c>
      <c r="U72" s="30">
        <v>15208.695652173907</v>
      </c>
      <c r="V72" s="30">
        <v>0</v>
      </c>
      <c r="W72" s="30">
        <v>0</v>
      </c>
      <c r="X72" s="30">
        <v>0</v>
      </c>
      <c r="Y72" s="30">
        <v>0</v>
      </c>
      <c r="Z72" s="30">
        <v>0</v>
      </c>
      <c r="AA72" s="30">
        <v>0</v>
      </c>
      <c r="AB72" s="30">
        <v>122000</v>
      </c>
      <c r="AC72" s="30">
        <v>0</v>
      </c>
      <c r="AD72" s="30">
        <v>0</v>
      </c>
      <c r="AE72" s="30">
        <v>0</v>
      </c>
      <c r="AF72" s="30">
        <v>0</v>
      </c>
      <c r="AG72" s="30">
        <v>0</v>
      </c>
      <c r="AH72" s="30">
        <v>0</v>
      </c>
      <c r="AI72" s="30">
        <v>0</v>
      </c>
      <c r="AJ72" s="30">
        <v>0</v>
      </c>
      <c r="AK72" s="30">
        <v>0</v>
      </c>
      <c r="AL72" s="30">
        <v>0</v>
      </c>
      <c r="AM72" s="30">
        <v>0</v>
      </c>
      <c r="AN72" s="30">
        <v>0</v>
      </c>
      <c r="AO72" s="30">
        <v>1097497.5</v>
      </c>
      <c r="AP72" s="30">
        <v>123138.96409822513</v>
      </c>
      <c r="AQ72" s="30">
        <v>122000</v>
      </c>
      <c r="AR72" s="30">
        <v>86182.136841384141</v>
      </c>
      <c r="AS72" s="30">
        <v>1342636.4640982251</v>
      </c>
      <c r="AT72" s="30">
        <v>1342636.4640982251</v>
      </c>
      <c r="AU72" s="30">
        <v>0</v>
      </c>
      <c r="AV72" s="30">
        <v>1220636.4640982251</v>
      </c>
      <c r="AW72" s="30">
        <v>3698.8983760552278</v>
      </c>
      <c r="AX72" s="30">
        <v>3649.9423250773993</v>
      </c>
      <c r="AY72" s="30">
        <v>1.3412828647036308E-2</v>
      </c>
      <c r="AZ72" s="30">
        <v>-1.1400904349980862E-2</v>
      </c>
      <c r="BA72" s="30">
        <v>-13732.172299280879</v>
      </c>
      <c r="BB72" s="30">
        <v>1328904.2917989441</v>
      </c>
      <c r="BC72" s="30">
        <v>4026.9827024210426</v>
      </c>
      <c r="BD72" s="30">
        <v>-1.6600269838773496E-4</v>
      </c>
      <c r="BE72" s="30">
        <v>-2030.463354037267</v>
      </c>
      <c r="BF72" s="30">
        <v>1326873.8284449067</v>
      </c>
    </row>
    <row r="73" spans="1:58">
      <c r="A73">
        <v>101335</v>
      </c>
      <c r="B73">
        <v>3023507</v>
      </c>
      <c r="C73" t="s">
        <v>231</v>
      </c>
      <c r="D73">
        <v>801505.75</v>
      </c>
      <c r="E73" s="30">
        <v>0</v>
      </c>
      <c r="F73" s="30">
        <v>0</v>
      </c>
      <c r="G73" s="30">
        <v>44831.994621848738</v>
      </c>
      <c r="H73" s="30">
        <v>0</v>
      </c>
      <c r="I73" s="30">
        <v>0</v>
      </c>
      <c r="J73" s="30">
        <v>0</v>
      </c>
      <c r="K73" s="30">
        <v>0</v>
      </c>
      <c r="L73" s="30">
        <v>1536.8855932203369</v>
      </c>
      <c r="M73" s="30">
        <v>0</v>
      </c>
      <c r="N73" s="30">
        <v>0</v>
      </c>
      <c r="O73" s="30">
        <v>0</v>
      </c>
      <c r="P73" s="30">
        <v>0</v>
      </c>
      <c r="Q73" s="30">
        <v>0</v>
      </c>
      <c r="R73" s="30">
        <v>0</v>
      </c>
      <c r="S73" s="30">
        <v>0</v>
      </c>
      <c r="T73" s="30">
        <v>0</v>
      </c>
      <c r="U73" s="30">
        <v>22504.809523809501</v>
      </c>
      <c r="V73" s="30">
        <v>0</v>
      </c>
      <c r="W73" s="30">
        <v>0</v>
      </c>
      <c r="X73" s="30">
        <v>0</v>
      </c>
      <c r="Y73" s="30">
        <v>0</v>
      </c>
      <c r="Z73" s="30">
        <v>0</v>
      </c>
      <c r="AA73" s="30">
        <v>0</v>
      </c>
      <c r="AB73" s="30">
        <v>122000</v>
      </c>
      <c r="AC73" s="30">
        <v>0</v>
      </c>
      <c r="AD73" s="30">
        <v>0</v>
      </c>
      <c r="AE73" s="30">
        <v>0</v>
      </c>
      <c r="AF73" s="30">
        <v>0</v>
      </c>
      <c r="AG73" s="30">
        <v>0</v>
      </c>
      <c r="AH73" s="30">
        <v>0</v>
      </c>
      <c r="AI73" s="30">
        <v>0</v>
      </c>
      <c r="AJ73" s="30">
        <v>0</v>
      </c>
      <c r="AK73" s="30">
        <v>0</v>
      </c>
      <c r="AL73" s="30">
        <v>0</v>
      </c>
      <c r="AM73" s="30">
        <v>0</v>
      </c>
      <c r="AN73" s="30">
        <v>0</v>
      </c>
      <c r="AO73" s="30">
        <v>801505.75</v>
      </c>
      <c r="AP73" s="30">
        <v>68873.689738878573</v>
      </c>
      <c r="AQ73" s="30">
        <v>122000</v>
      </c>
      <c r="AR73" s="30">
        <v>67846.344316823321</v>
      </c>
      <c r="AS73" s="30">
        <v>992379.43973887851</v>
      </c>
      <c r="AT73" s="30">
        <v>992379.43973887851</v>
      </c>
      <c r="AU73" s="30">
        <v>0</v>
      </c>
      <c r="AV73" s="30">
        <v>870379.43973887851</v>
      </c>
      <c r="AW73" s="30">
        <v>3611.5329449745996</v>
      </c>
      <c r="AX73" s="30">
        <v>3601.5329449999999</v>
      </c>
      <c r="AY73" s="30">
        <v>2.7765954462481341E-3</v>
      </c>
      <c r="AZ73" s="30">
        <v>-2.3601061293109138E-3</v>
      </c>
      <c r="BA73" s="30">
        <v>-2048.4999947967344</v>
      </c>
      <c r="BB73" s="30">
        <v>990330.93974408181</v>
      </c>
      <c r="BC73" s="30">
        <v>4109.2570113862312</v>
      </c>
      <c r="BD73" s="30">
        <v>-1.4824495636600599E-4</v>
      </c>
      <c r="BE73" s="30">
        <v>-1434.922100840336</v>
      </c>
      <c r="BF73" s="30">
        <v>988896.01764324144</v>
      </c>
    </row>
    <row r="74" spans="1:58">
      <c r="A74">
        <v>101337</v>
      </c>
      <c r="B74">
        <v>3023509</v>
      </c>
      <c r="C74" t="s">
        <v>232</v>
      </c>
      <c r="D74">
        <v>1553125.25</v>
      </c>
      <c r="E74" s="30">
        <v>0</v>
      </c>
      <c r="F74" s="30">
        <v>0</v>
      </c>
      <c r="G74" s="30">
        <v>95280.740276497701</v>
      </c>
      <c r="H74" s="30">
        <v>0</v>
      </c>
      <c r="I74" s="30">
        <v>0</v>
      </c>
      <c r="J74" s="30">
        <v>0</v>
      </c>
      <c r="K74" s="30">
        <v>0</v>
      </c>
      <c r="L74" s="30">
        <v>5321.0023041474633</v>
      </c>
      <c r="M74" s="30">
        <v>6943.6658986175144</v>
      </c>
      <c r="N74" s="30">
        <v>54296.820276497783</v>
      </c>
      <c r="O74" s="30">
        <v>0</v>
      </c>
      <c r="P74" s="30">
        <v>0</v>
      </c>
      <c r="Q74" s="30">
        <v>0</v>
      </c>
      <c r="R74" s="30">
        <v>0</v>
      </c>
      <c r="S74" s="30">
        <v>0</v>
      </c>
      <c r="T74" s="30">
        <v>0</v>
      </c>
      <c r="U74" s="30">
        <v>46987.192513368886</v>
      </c>
      <c r="V74" s="30">
        <v>0</v>
      </c>
      <c r="W74" s="30">
        <v>0</v>
      </c>
      <c r="X74" s="30">
        <v>0</v>
      </c>
      <c r="Y74" s="30">
        <v>0</v>
      </c>
      <c r="Z74" s="30">
        <v>0</v>
      </c>
      <c r="AA74" s="30">
        <v>0</v>
      </c>
      <c r="AB74" s="30">
        <v>122000</v>
      </c>
      <c r="AC74" s="30">
        <v>0</v>
      </c>
      <c r="AD74" s="30">
        <v>0</v>
      </c>
      <c r="AE74" s="30">
        <v>0</v>
      </c>
      <c r="AF74" s="30">
        <v>0</v>
      </c>
      <c r="AG74" s="30">
        <v>0</v>
      </c>
      <c r="AH74" s="30">
        <v>0</v>
      </c>
      <c r="AI74" s="30">
        <v>0</v>
      </c>
      <c r="AJ74" s="30">
        <v>0</v>
      </c>
      <c r="AK74" s="30">
        <v>0</v>
      </c>
      <c r="AL74" s="30">
        <v>0</v>
      </c>
      <c r="AM74" s="30">
        <v>0</v>
      </c>
      <c r="AN74" s="30">
        <v>0</v>
      </c>
      <c r="AO74" s="30">
        <v>1553125.25</v>
      </c>
      <c r="AP74" s="30">
        <v>208829.42126912935</v>
      </c>
      <c r="AQ74" s="30">
        <v>122000</v>
      </c>
      <c r="AR74" s="30">
        <v>149246.27451452098</v>
      </c>
      <c r="AS74" s="30">
        <v>1883954.6712691293</v>
      </c>
      <c r="AT74" s="30">
        <v>1883954.6712691295</v>
      </c>
      <c r="AU74" s="30">
        <v>0</v>
      </c>
      <c r="AV74" s="30">
        <v>1761954.6712691293</v>
      </c>
      <c r="AW74" s="30">
        <v>3772.9222082850733</v>
      </c>
      <c r="AX74" s="30">
        <v>3603.3426160919539</v>
      </c>
      <c r="AY74" s="30">
        <v>4.7061745235050363E-2</v>
      </c>
      <c r="AZ74" s="30">
        <v>-4.0002483449792806E-2</v>
      </c>
      <c r="BA74" s="30">
        <v>-67314.619121058757</v>
      </c>
      <c r="BB74" s="30">
        <v>1816640.0521480704</v>
      </c>
      <c r="BC74" s="30">
        <v>3890.021524942335</v>
      </c>
      <c r="BD74" s="30">
        <v>1.6013015382876361E-3</v>
      </c>
      <c r="BE74" s="30">
        <v>-2838.5637327188942</v>
      </c>
      <c r="BF74" s="30">
        <v>1813801.4884153516</v>
      </c>
    </row>
    <row r="75" spans="1:58">
      <c r="A75">
        <v>101338</v>
      </c>
      <c r="B75">
        <v>3023510</v>
      </c>
      <c r="C75" t="s">
        <v>72</v>
      </c>
      <c r="D75">
        <v>1393489.25</v>
      </c>
      <c r="E75" s="30">
        <v>0</v>
      </c>
      <c r="F75" s="30">
        <v>0</v>
      </c>
      <c r="G75" s="30">
        <v>59351.429809523805</v>
      </c>
      <c r="H75" s="30">
        <v>0</v>
      </c>
      <c r="I75" s="30">
        <v>0</v>
      </c>
      <c r="J75" s="30">
        <v>0</v>
      </c>
      <c r="K75" s="30">
        <v>0</v>
      </c>
      <c r="L75" s="30">
        <v>645.00000000000034</v>
      </c>
      <c r="M75" s="30">
        <v>5018.9999999999864</v>
      </c>
      <c r="N75" s="30">
        <v>4205.0000000000082</v>
      </c>
      <c r="O75" s="30">
        <v>0</v>
      </c>
      <c r="P75" s="30">
        <v>0</v>
      </c>
      <c r="Q75" s="30">
        <v>0</v>
      </c>
      <c r="R75" s="30">
        <v>0</v>
      </c>
      <c r="S75" s="30">
        <v>0</v>
      </c>
      <c r="T75" s="30">
        <v>0</v>
      </c>
      <c r="U75" s="30">
        <v>10799.756838905774</v>
      </c>
      <c r="V75" s="30">
        <v>0</v>
      </c>
      <c r="W75" s="30">
        <v>0</v>
      </c>
      <c r="X75" s="30">
        <v>0</v>
      </c>
      <c r="Y75" s="30">
        <v>0</v>
      </c>
      <c r="Z75" s="30">
        <v>0</v>
      </c>
      <c r="AA75" s="30">
        <v>0</v>
      </c>
      <c r="AB75" s="30">
        <v>122000</v>
      </c>
      <c r="AC75" s="30">
        <v>0</v>
      </c>
      <c r="AD75" s="30">
        <v>0</v>
      </c>
      <c r="AE75" s="30">
        <v>0</v>
      </c>
      <c r="AF75" s="30">
        <v>0</v>
      </c>
      <c r="AG75" s="30">
        <v>0</v>
      </c>
      <c r="AH75" s="30">
        <v>0</v>
      </c>
      <c r="AI75" s="30">
        <v>0</v>
      </c>
      <c r="AJ75" s="30">
        <v>0</v>
      </c>
      <c r="AK75" s="30">
        <v>0</v>
      </c>
      <c r="AL75" s="30">
        <v>0</v>
      </c>
      <c r="AM75" s="30">
        <v>0</v>
      </c>
      <c r="AN75" s="30">
        <v>0</v>
      </c>
      <c r="AO75" s="30">
        <v>1393489.25</v>
      </c>
      <c r="AP75" s="30">
        <v>80020.186648429575</v>
      </c>
      <c r="AQ75" s="30">
        <v>122000</v>
      </c>
      <c r="AR75" s="30">
        <v>87350.859050810541</v>
      </c>
      <c r="AS75" s="30">
        <v>1595509.4366484296</v>
      </c>
      <c r="AT75" s="30">
        <v>1595509.4366484296</v>
      </c>
      <c r="AU75" s="30">
        <v>0</v>
      </c>
      <c r="AV75" s="30">
        <v>1473509.4366484296</v>
      </c>
      <c r="AW75" s="30">
        <v>3516.7289657480419</v>
      </c>
      <c r="AX75" s="30">
        <v>3506.7289657142856</v>
      </c>
      <c r="AY75" s="30">
        <v>2.8516603739631901E-3</v>
      </c>
      <c r="AZ75" s="30">
        <v>-2.4239113178687113E-3</v>
      </c>
      <c r="BA75" s="30">
        <v>-3561.500012022324</v>
      </c>
      <c r="BB75" s="30">
        <v>1591947.9366364074</v>
      </c>
      <c r="BC75" s="30">
        <v>3799.3984167933349</v>
      </c>
      <c r="BD75" s="30">
        <v>5.7759865812978539E-4</v>
      </c>
      <c r="BE75" s="30">
        <v>-2366.4022619047619</v>
      </c>
      <c r="BF75" s="30">
        <v>1589581.5343745027</v>
      </c>
    </row>
    <row r="76" spans="1:58">
      <c r="A76">
        <v>101339</v>
      </c>
      <c r="B76">
        <v>3023511</v>
      </c>
      <c r="C76" t="s">
        <v>23</v>
      </c>
      <c r="D76">
        <v>1160686.75</v>
      </c>
      <c r="E76" s="30">
        <v>0</v>
      </c>
      <c r="F76" s="30">
        <v>0</v>
      </c>
      <c r="G76" s="30">
        <v>144040.32108474575</v>
      </c>
      <c r="H76" s="30">
        <v>0</v>
      </c>
      <c r="I76" s="30">
        <v>0</v>
      </c>
      <c r="J76" s="30">
        <v>0</v>
      </c>
      <c r="K76" s="30">
        <v>0</v>
      </c>
      <c r="L76" s="30">
        <v>12816.537267080739</v>
      </c>
      <c r="M76" s="30">
        <v>69940.90062111798</v>
      </c>
      <c r="N76" s="30">
        <v>182303.72670807445</v>
      </c>
      <c r="O76" s="30">
        <v>0</v>
      </c>
      <c r="P76" s="30">
        <v>0</v>
      </c>
      <c r="Q76" s="30">
        <v>0</v>
      </c>
      <c r="R76" s="30">
        <v>0</v>
      </c>
      <c r="S76" s="30">
        <v>0</v>
      </c>
      <c r="T76" s="30">
        <v>0</v>
      </c>
      <c r="U76" s="30">
        <v>66561.174242424269</v>
      </c>
      <c r="V76" s="30">
        <v>0</v>
      </c>
      <c r="W76" s="30">
        <v>0</v>
      </c>
      <c r="X76" s="30">
        <v>0</v>
      </c>
      <c r="Y76" s="30">
        <v>0</v>
      </c>
      <c r="Z76" s="30">
        <v>0</v>
      </c>
      <c r="AA76" s="30">
        <v>0</v>
      </c>
      <c r="AB76" s="30">
        <v>122000</v>
      </c>
      <c r="AC76" s="30">
        <v>0</v>
      </c>
      <c r="AD76" s="30">
        <v>0</v>
      </c>
      <c r="AE76" s="30">
        <v>0</v>
      </c>
      <c r="AF76" s="30">
        <v>0</v>
      </c>
      <c r="AG76" s="30">
        <v>0</v>
      </c>
      <c r="AH76" s="30">
        <v>0</v>
      </c>
      <c r="AI76" s="30">
        <v>0</v>
      </c>
      <c r="AJ76" s="30">
        <v>0</v>
      </c>
      <c r="AK76" s="30">
        <v>0</v>
      </c>
      <c r="AL76" s="30">
        <v>0</v>
      </c>
      <c r="AM76" s="30">
        <v>0</v>
      </c>
      <c r="AN76" s="30">
        <v>0</v>
      </c>
      <c r="AO76" s="30">
        <v>1160686.75</v>
      </c>
      <c r="AP76" s="30">
        <v>475662.65992344316</v>
      </c>
      <c r="AQ76" s="30">
        <v>122000</v>
      </c>
      <c r="AR76" s="30">
        <v>200612.37512862805</v>
      </c>
      <c r="AS76" s="30">
        <v>1758349.4099234431</v>
      </c>
      <c r="AT76" s="30">
        <v>1758349.4099234431</v>
      </c>
      <c r="AU76" s="30">
        <v>0</v>
      </c>
      <c r="AV76" s="30">
        <v>1636349.4099234431</v>
      </c>
      <c r="AW76" s="30">
        <v>4688.6802576602959</v>
      </c>
      <c r="AX76" s="30">
        <v>4203.59460247678</v>
      </c>
      <c r="AY76" s="30">
        <v>0.11539782045054985</v>
      </c>
      <c r="AZ76" s="30">
        <v>-9.8088147382967367E-2</v>
      </c>
      <c r="BA76" s="30">
        <v>-143900.65961018999</v>
      </c>
      <c r="BB76" s="30">
        <v>1614448.7503132531</v>
      </c>
      <c r="BC76" s="30">
        <v>4625.9276513273726</v>
      </c>
      <c r="BD76" s="30">
        <v>9.7404744600178006E-3</v>
      </c>
      <c r="BE76" s="30">
        <v>-2624.0659322033898</v>
      </c>
      <c r="BF76" s="30">
        <v>1611824.6843810498</v>
      </c>
    </row>
    <row r="77" spans="1:58">
      <c r="A77">
        <v>101340</v>
      </c>
      <c r="B77">
        <v>3023512</v>
      </c>
      <c r="C77" t="s">
        <v>70</v>
      </c>
      <c r="D77">
        <v>1310345.5</v>
      </c>
      <c r="E77" s="30">
        <v>0</v>
      </c>
      <c r="F77" s="30">
        <v>0</v>
      </c>
      <c r="G77" s="30">
        <v>24427.66547169811</v>
      </c>
      <c r="H77" s="30">
        <v>0</v>
      </c>
      <c r="I77" s="30">
        <v>0</v>
      </c>
      <c r="J77" s="30">
        <v>0</v>
      </c>
      <c r="K77" s="30">
        <v>0</v>
      </c>
      <c r="L77" s="30">
        <v>406.28297362110271</v>
      </c>
      <c r="M77" s="30">
        <v>2709.812949640288</v>
      </c>
      <c r="N77" s="30">
        <v>0</v>
      </c>
      <c r="O77" s="30">
        <v>0</v>
      </c>
      <c r="P77" s="30">
        <v>0</v>
      </c>
      <c r="Q77" s="30">
        <v>0</v>
      </c>
      <c r="R77" s="30">
        <v>0</v>
      </c>
      <c r="S77" s="30">
        <v>0</v>
      </c>
      <c r="T77" s="30">
        <v>0</v>
      </c>
      <c r="U77" s="30">
        <v>5752.6170798898102</v>
      </c>
      <c r="V77" s="30">
        <v>0</v>
      </c>
      <c r="W77" s="30">
        <v>0</v>
      </c>
      <c r="X77" s="30">
        <v>0</v>
      </c>
      <c r="Y77" s="30">
        <v>0</v>
      </c>
      <c r="Z77" s="30">
        <v>0</v>
      </c>
      <c r="AA77" s="30">
        <v>0</v>
      </c>
      <c r="AB77" s="30">
        <v>122000</v>
      </c>
      <c r="AC77" s="30">
        <v>0</v>
      </c>
      <c r="AD77" s="30">
        <v>0</v>
      </c>
      <c r="AE77" s="30">
        <v>0</v>
      </c>
      <c r="AF77" s="30">
        <v>0</v>
      </c>
      <c r="AG77" s="30">
        <v>0</v>
      </c>
      <c r="AH77" s="30">
        <v>0</v>
      </c>
      <c r="AI77" s="30">
        <v>0</v>
      </c>
      <c r="AJ77" s="30">
        <v>0</v>
      </c>
      <c r="AK77" s="30">
        <v>0</v>
      </c>
      <c r="AL77" s="30">
        <v>0</v>
      </c>
      <c r="AM77" s="30">
        <v>0</v>
      </c>
      <c r="AN77" s="30">
        <v>0</v>
      </c>
      <c r="AO77" s="30">
        <v>1310345.5</v>
      </c>
      <c r="AP77" s="30">
        <v>33296.378474849313</v>
      </c>
      <c r="AQ77" s="30">
        <v>122000</v>
      </c>
      <c r="AR77" s="30">
        <v>70226.916858881712</v>
      </c>
      <c r="AS77" s="30">
        <v>1465641.8784748493</v>
      </c>
      <c r="AT77" s="30">
        <v>1465641.8784748493</v>
      </c>
      <c r="AU77" s="30">
        <v>0</v>
      </c>
      <c r="AV77" s="30">
        <v>1343641.8784748493</v>
      </c>
      <c r="AW77" s="30">
        <v>3410.258574809262</v>
      </c>
      <c r="AX77" s="30">
        <v>3400.2585747044914</v>
      </c>
      <c r="AY77" s="30">
        <v>2.9409528378704797E-3</v>
      </c>
      <c r="AZ77" s="30">
        <v>-2.4998099121899078E-3</v>
      </c>
      <c r="BA77" s="30">
        <v>-3349.0000350876762</v>
      </c>
      <c r="BB77" s="30">
        <v>1462292.8784397617</v>
      </c>
      <c r="BC77" s="30">
        <v>3711.4032447709687</v>
      </c>
      <c r="BD77" s="30">
        <v>6.1617238088953474E-3</v>
      </c>
      <c r="BE77" s="30">
        <v>-2008.5915566037736</v>
      </c>
      <c r="BF77" s="30">
        <v>1460284.2868831579</v>
      </c>
    </row>
    <row r="78" spans="1:58">
      <c r="A78">
        <v>101341</v>
      </c>
      <c r="B78">
        <v>3023513</v>
      </c>
      <c r="C78" t="s">
        <v>58</v>
      </c>
      <c r="D78">
        <v>1297042.5</v>
      </c>
      <c r="E78" s="30">
        <v>0</v>
      </c>
      <c r="F78" s="30">
        <v>0</v>
      </c>
      <c r="G78" s="30">
        <v>28614.536363636365</v>
      </c>
      <c r="H78" s="30">
        <v>0</v>
      </c>
      <c r="I78" s="30">
        <v>0</v>
      </c>
      <c r="J78" s="30">
        <v>0</v>
      </c>
      <c r="K78" s="30">
        <v>0</v>
      </c>
      <c r="L78" s="30">
        <v>211.2090680100755</v>
      </c>
      <c r="M78" s="30">
        <v>0</v>
      </c>
      <c r="N78" s="30">
        <v>0</v>
      </c>
      <c r="O78" s="30">
        <v>0</v>
      </c>
      <c r="P78" s="30">
        <v>0</v>
      </c>
      <c r="Q78" s="30">
        <v>0</v>
      </c>
      <c r="R78" s="30">
        <v>0</v>
      </c>
      <c r="S78" s="30">
        <v>0</v>
      </c>
      <c r="T78" s="30">
        <v>0</v>
      </c>
      <c r="U78" s="30">
        <v>4218.3673469387713</v>
      </c>
      <c r="V78" s="30">
        <v>0</v>
      </c>
      <c r="W78" s="30">
        <v>0</v>
      </c>
      <c r="X78" s="30">
        <v>0</v>
      </c>
      <c r="Y78" s="30">
        <v>0</v>
      </c>
      <c r="Z78" s="30">
        <v>0</v>
      </c>
      <c r="AA78" s="30">
        <v>0</v>
      </c>
      <c r="AB78" s="30">
        <v>122000</v>
      </c>
      <c r="AC78" s="30">
        <v>0</v>
      </c>
      <c r="AD78" s="30">
        <v>0</v>
      </c>
      <c r="AE78" s="30">
        <v>0</v>
      </c>
      <c r="AF78" s="30">
        <v>0</v>
      </c>
      <c r="AG78" s="30">
        <v>0</v>
      </c>
      <c r="AH78" s="30">
        <v>0</v>
      </c>
      <c r="AI78" s="30">
        <v>0</v>
      </c>
      <c r="AJ78" s="30">
        <v>0</v>
      </c>
      <c r="AK78" s="30">
        <v>0</v>
      </c>
      <c r="AL78" s="30">
        <v>0</v>
      </c>
      <c r="AM78" s="30">
        <v>0</v>
      </c>
      <c r="AN78" s="30">
        <v>0</v>
      </c>
      <c r="AO78" s="30">
        <v>1297042.5</v>
      </c>
      <c r="AP78" s="30">
        <v>33044.112778585215</v>
      </c>
      <c r="AQ78" s="30">
        <v>122000</v>
      </c>
      <c r="AR78" s="30">
        <v>68350.428933268049</v>
      </c>
      <c r="AS78" s="30">
        <v>1452086.6127785852</v>
      </c>
      <c r="AT78" s="30">
        <v>1452086.6127785852</v>
      </c>
      <c r="AU78" s="30">
        <v>0</v>
      </c>
      <c r="AV78" s="30">
        <v>1330086.6127785852</v>
      </c>
      <c r="AW78" s="30">
        <v>3410.4784943040645</v>
      </c>
      <c r="AX78" s="30">
        <v>3400.4784942065489</v>
      </c>
      <c r="AY78" s="30">
        <v>2.9407626351858223E-3</v>
      </c>
      <c r="AZ78" s="30">
        <v>-2.4996482399079487E-3</v>
      </c>
      <c r="BA78" s="30">
        <v>-3315.0000323264103</v>
      </c>
      <c r="BB78" s="30">
        <v>1448771.6127462587</v>
      </c>
      <c r="BC78" s="30">
        <v>3714.799007041689</v>
      </c>
      <c r="BD78" s="30">
        <v>1.8921620847114351E-3</v>
      </c>
      <c r="BE78" s="30">
        <v>-2018.8113636363637</v>
      </c>
      <c r="BF78" s="30">
        <v>1446752.8013826224</v>
      </c>
    </row>
    <row r="79" spans="1:58">
      <c r="A79">
        <v>101342</v>
      </c>
      <c r="B79">
        <v>3023514</v>
      </c>
      <c r="C79" t="s">
        <v>233</v>
      </c>
      <c r="D79">
        <v>761596.75</v>
      </c>
      <c r="E79" s="30">
        <v>0</v>
      </c>
      <c r="F79" s="30">
        <v>0</v>
      </c>
      <c r="G79" s="30">
        <v>74213.659819819819</v>
      </c>
      <c r="H79" s="30">
        <v>0</v>
      </c>
      <c r="I79" s="30">
        <v>0</v>
      </c>
      <c r="J79" s="30">
        <v>0</v>
      </c>
      <c r="K79" s="30">
        <v>0</v>
      </c>
      <c r="L79" s="30">
        <v>14596.216814159272</v>
      </c>
      <c r="M79" s="30">
        <v>16709.907079646055</v>
      </c>
      <c r="N79" s="30">
        <v>21304.092920353949</v>
      </c>
      <c r="O79" s="30">
        <v>0</v>
      </c>
      <c r="P79" s="30">
        <v>0</v>
      </c>
      <c r="Q79" s="30">
        <v>0</v>
      </c>
      <c r="R79" s="30">
        <v>0</v>
      </c>
      <c r="S79" s="30">
        <v>0</v>
      </c>
      <c r="T79" s="30">
        <v>0</v>
      </c>
      <c r="U79" s="30">
        <v>2237.2350230414741</v>
      </c>
      <c r="V79" s="30">
        <v>0</v>
      </c>
      <c r="W79" s="30">
        <v>0</v>
      </c>
      <c r="X79" s="30">
        <v>0</v>
      </c>
      <c r="Y79" s="30">
        <v>0</v>
      </c>
      <c r="Z79" s="30">
        <v>0</v>
      </c>
      <c r="AA79" s="30">
        <v>0</v>
      </c>
      <c r="AB79" s="30">
        <v>122000</v>
      </c>
      <c r="AC79" s="30">
        <v>0</v>
      </c>
      <c r="AD79" s="30">
        <v>0</v>
      </c>
      <c r="AE79" s="30">
        <v>0</v>
      </c>
      <c r="AF79" s="30">
        <v>0</v>
      </c>
      <c r="AG79" s="30">
        <v>0</v>
      </c>
      <c r="AH79" s="30">
        <v>0</v>
      </c>
      <c r="AI79" s="30">
        <v>0</v>
      </c>
      <c r="AJ79" s="30">
        <v>0</v>
      </c>
      <c r="AK79" s="30">
        <v>0</v>
      </c>
      <c r="AL79" s="30">
        <v>0</v>
      </c>
      <c r="AM79" s="30">
        <v>0</v>
      </c>
      <c r="AN79" s="30">
        <v>0</v>
      </c>
      <c r="AO79" s="30">
        <v>761596.75</v>
      </c>
      <c r="AP79" s="30">
        <v>129061.11165702056</v>
      </c>
      <c r="AQ79" s="30">
        <v>122000</v>
      </c>
      <c r="AR79" s="30">
        <v>61873.864099837301</v>
      </c>
      <c r="AS79" s="30">
        <v>1012657.8616570205</v>
      </c>
      <c r="AT79" s="30">
        <v>1012657.8616570206</v>
      </c>
      <c r="AU79" s="30">
        <v>0</v>
      </c>
      <c r="AV79" s="30">
        <v>890657.86165702052</v>
      </c>
      <c r="AW79" s="30">
        <v>3889.3356404236706</v>
      </c>
      <c r="AX79" s="30">
        <v>3717.2700211453748</v>
      </c>
      <c r="AY79" s="30">
        <v>4.6288168010264287E-2</v>
      </c>
      <c r="AZ79" s="30">
        <v>-3.9344942808724644E-2</v>
      </c>
      <c r="BA79" s="30">
        <v>-33492.572792520274</v>
      </c>
      <c r="BB79" s="30">
        <v>979165.28886450024</v>
      </c>
      <c r="BC79" s="30">
        <v>4275.8309557401753</v>
      </c>
      <c r="BD79" s="30">
        <v>4.9629648277502714E-3</v>
      </c>
      <c r="BE79" s="30">
        <v>-1581.6885585585587</v>
      </c>
      <c r="BF79" s="30">
        <v>977583.60030594165</v>
      </c>
    </row>
    <row r="80" spans="1:58">
      <c r="A80">
        <v>130998</v>
      </c>
      <c r="B80">
        <v>3023516</v>
      </c>
      <c r="C80" t="s">
        <v>47</v>
      </c>
      <c r="D80">
        <v>688430.25</v>
      </c>
      <c r="E80" s="30">
        <v>0</v>
      </c>
      <c r="F80" s="30">
        <v>0</v>
      </c>
      <c r="G80" s="30">
        <v>23184.512571428568</v>
      </c>
      <c r="H80" s="30">
        <v>0</v>
      </c>
      <c r="I80" s="30">
        <v>0</v>
      </c>
      <c r="J80" s="30">
        <v>0</v>
      </c>
      <c r="K80" s="30">
        <v>0</v>
      </c>
      <c r="L80" s="30">
        <v>635.7857142857149</v>
      </c>
      <c r="M80" s="30">
        <v>0</v>
      </c>
      <c r="N80" s="30">
        <v>0</v>
      </c>
      <c r="O80" s="30">
        <v>0</v>
      </c>
      <c r="P80" s="30">
        <v>0</v>
      </c>
      <c r="Q80" s="30">
        <v>0</v>
      </c>
      <c r="R80" s="30">
        <v>0</v>
      </c>
      <c r="S80" s="30">
        <v>0</v>
      </c>
      <c r="T80" s="30">
        <v>0</v>
      </c>
      <c r="U80" s="30">
        <v>6704.4999999999991</v>
      </c>
      <c r="V80" s="30">
        <v>0</v>
      </c>
      <c r="W80" s="30">
        <v>0</v>
      </c>
      <c r="X80" s="30">
        <v>0</v>
      </c>
      <c r="Y80" s="30">
        <v>0</v>
      </c>
      <c r="Z80" s="30">
        <v>0</v>
      </c>
      <c r="AA80" s="30">
        <v>0</v>
      </c>
      <c r="AB80" s="30">
        <v>122000</v>
      </c>
      <c r="AC80" s="30">
        <v>0</v>
      </c>
      <c r="AD80" s="30">
        <v>0</v>
      </c>
      <c r="AE80" s="30">
        <v>0</v>
      </c>
      <c r="AF80" s="30">
        <v>0</v>
      </c>
      <c r="AG80" s="30">
        <v>0</v>
      </c>
      <c r="AH80" s="30">
        <v>0</v>
      </c>
      <c r="AI80" s="30">
        <v>0</v>
      </c>
      <c r="AJ80" s="30">
        <v>0</v>
      </c>
      <c r="AK80" s="30">
        <v>0</v>
      </c>
      <c r="AL80" s="30">
        <v>0</v>
      </c>
      <c r="AM80" s="30">
        <v>0</v>
      </c>
      <c r="AN80" s="30">
        <v>0</v>
      </c>
      <c r="AO80" s="30">
        <v>688430.25</v>
      </c>
      <c r="AP80" s="30">
        <v>30524.798285714282</v>
      </c>
      <c r="AQ80" s="30">
        <v>122000</v>
      </c>
      <c r="AR80" s="30">
        <v>42447.920907142856</v>
      </c>
      <c r="AS80" s="30">
        <v>840955.04828571423</v>
      </c>
      <c r="AT80" s="30">
        <v>840955.04828571423</v>
      </c>
      <c r="AU80" s="30">
        <v>0</v>
      </c>
      <c r="AV80" s="30">
        <v>718955.04828571423</v>
      </c>
      <c r="AW80" s="30">
        <v>3473.2127936507936</v>
      </c>
      <c r="AX80" s="30">
        <v>3463.2127938095236</v>
      </c>
      <c r="AY80" s="30">
        <v>2.8874921746491968E-3</v>
      </c>
      <c r="AZ80" s="30">
        <v>-2.4543683484518171E-3</v>
      </c>
      <c r="BA80" s="30">
        <v>-1759.4999720714532</v>
      </c>
      <c r="BB80" s="30">
        <v>839195.54831364274</v>
      </c>
      <c r="BC80" s="30">
        <v>4054.0847744620423</v>
      </c>
      <c r="BD80" s="30">
        <v>2.4528176450464567E-3</v>
      </c>
      <c r="BE80" s="30">
        <v>-1126.7207142857142</v>
      </c>
      <c r="BF80" s="30">
        <v>838068.827599357</v>
      </c>
    </row>
    <row r="81" spans="1:58">
      <c r="A81">
        <v>134677</v>
      </c>
      <c r="B81">
        <v>3023518</v>
      </c>
      <c r="C81" t="s">
        <v>92</v>
      </c>
      <c r="D81">
        <v>1466655.75</v>
      </c>
      <c r="E81" s="30">
        <v>0</v>
      </c>
      <c r="F81" s="30">
        <v>0</v>
      </c>
      <c r="G81" s="30">
        <v>332288.24112676055</v>
      </c>
      <c r="H81" s="30">
        <v>0</v>
      </c>
      <c r="I81" s="30">
        <v>0</v>
      </c>
      <c r="J81" s="30">
        <v>0</v>
      </c>
      <c r="K81" s="30">
        <v>0</v>
      </c>
      <c r="L81" s="30">
        <v>37530.937499999971</v>
      </c>
      <c r="M81" s="30">
        <v>40988.500000000124</v>
      </c>
      <c r="N81" s="30">
        <v>180289.37499999994</v>
      </c>
      <c r="O81" s="30">
        <v>0</v>
      </c>
      <c r="P81" s="30">
        <v>0</v>
      </c>
      <c r="Q81" s="30">
        <v>0</v>
      </c>
      <c r="R81" s="30">
        <v>0</v>
      </c>
      <c r="S81" s="30">
        <v>0</v>
      </c>
      <c r="T81" s="30">
        <v>0</v>
      </c>
      <c r="U81" s="30">
        <v>53317.718832891347</v>
      </c>
      <c r="V81" s="30">
        <v>0</v>
      </c>
      <c r="W81" s="30">
        <v>0</v>
      </c>
      <c r="X81" s="30">
        <v>0</v>
      </c>
      <c r="Y81" s="30">
        <v>0</v>
      </c>
      <c r="Z81" s="30">
        <v>5039.3467205543557</v>
      </c>
      <c r="AA81" s="30">
        <v>0</v>
      </c>
      <c r="AB81" s="30">
        <v>122000</v>
      </c>
      <c r="AC81" s="30">
        <v>0</v>
      </c>
      <c r="AD81" s="30">
        <v>0</v>
      </c>
      <c r="AE81" s="30">
        <v>0</v>
      </c>
      <c r="AF81" s="30">
        <v>26622</v>
      </c>
      <c r="AG81" s="30">
        <v>0</v>
      </c>
      <c r="AH81" s="30">
        <v>0</v>
      </c>
      <c r="AI81" s="30">
        <v>0</v>
      </c>
      <c r="AJ81" s="30">
        <v>0</v>
      </c>
      <c r="AK81" s="30">
        <v>0</v>
      </c>
      <c r="AL81" s="30">
        <v>0</v>
      </c>
      <c r="AM81" s="30">
        <v>0</v>
      </c>
      <c r="AN81" s="30">
        <v>0</v>
      </c>
      <c r="AO81" s="30">
        <v>1466655.75</v>
      </c>
      <c r="AP81" s="30">
        <v>649454.11918020633</v>
      </c>
      <c r="AQ81" s="30">
        <v>148622</v>
      </c>
      <c r="AR81" s="30">
        <v>242575.98502879779</v>
      </c>
      <c r="AS81" s="30">
        <v>2264731.8691802062</v>
      </c>
      <c r="AT81" s="30">
        <v>2264731.8691802067</v>
      </c>
      <c r="AU81" s="30">
        <v>0</v>
      </c>
      <c r="AV81" s="30">
        <v>2116109.8691802062</v>
      </c>
      <c r="AW81" s="30">
        <v>4798.4350775061366</v>
      </c>
      <c r="AX81" s="30">
        <v>4722.2686859122405</v>
      </c>
      <c r="AY81" s="30">
        <v>1.6129194812891601E-2</v>
      </c>
      <c r="AZ81" s="30">
        <v>-1.3709815590957861E-2</v>
      </c>
      <c r="BA81" s="30">
        <v>-28550.97188897197</v>
      </c>
      <c r="BB81" s="30">
        <v>2236180.8972912342</v>
      </c>
      <c r="BC81" s="30">
        <v>5070.7049825198055</v>
      </c>
      <c r="BD81" s="30">
        <v>1.2442365596481597E-2</v>
      </c>
      <c r="BE81" s="30">
        <v>-4353.0840845070416</v>
      </c>
      <c r="BF81" s="30">
        <v>2231827.8132067272</v>
      </c>
    </row>
    <row r="82" spans="1:58">
      <c r="A82">
        <v>135086</v>
      </c>
      <c r="B82">
        <v>3023520</v>
      </c>
      <c r="C82" t="s">
        <v>11</v>
      </c>
      <c r="D82">
        <v>1400140.75</v>
      </c>
      <c r="E82" s="30">
        <v>0</v>
      </c>
      <c r="F82" s="30">
        <v>0</v>
      </c>
      <c r="G82" s="30">
        <v>4160.5625714285716</v>
      </c>
      <c r="H82" s="30">
        <v>0</v>
      </c>
      <c r="I82" s="30">
        <v>0</v>
      </c>
      <c r="J82" s="30">
        <v>0</v>
      </c>
      <c r="K82" s="30">
        <v>0</v>
      </c>
      <c r="L82" s="30">
        <v>433.08612440191376</v>
      </c>
      <c r="M82" s="30">
        <v>2166.4377990430635</v>
      </c>
      <c r="N82" s="30">
        <v>0</v>
      </c>
      <c r="O82" s="30">
        <v>0</v>
      </c>
      <c r="P82" s="30">
        <v>0</v>
      </c>
      <c r="Q82" s="30">
        <v>0</v>
      </c>
      <c r="R82" s="30">
        <v>0</v>
      </c>
      <c r="S82" s="30">
        <v>0</v>
      </c>
      <c r="T82" s="30">
        <v>0</v>
      </c>
      <c r="U82" s="30">
        <v>9297.0833333333412</v>
      </c>
      <c r="V82" s="30">
        <v>0</v>
      </c>
      <c r="W82" s="30">
        <v>0</v>
      </c>
      <c r="X82" s="30">
        <v>0</v>
      </c>
      <c r="Y82" s="30">
        <v>0</v>
      </c>
      <c r="Z82" s="30">
        <v>0</v>
      </c>
      <c r="AA82" s="30">
        <v>0</v>
      </c>
      <c r="AB82" s="30">
        <v>122000</v>
      </c>
      <c r="AC82" s="30">
        <v>0</v>
      </c>
      <c r="AD82" s="30">
        <v>0</v>
      </c>
      <c r="AE82" s="30">
        <v>0</v>
      </c>
      <c r="AF82" s="30">
        <v>0</v>
      </c>
      <c r="AG82" s="30">
        <v>0</v>
      </c>
      <c r="AH82" s="30">
        <v>0</v>
      </c>
      <c r="AI82" s="30">
        <v>0</v>
      </c>
      <c r="AJ82" s="30">
        <v>0</v>
      </c>
      <c r="AK82" s="30">
        <v>0</v>
      </c>
      <c r="AL82" s="30">
        <v>0</v>
      </c>
      <c r="AM82" s="30">
        <v>0</v>
      </c>
      <c r="AN82" s="30">
        <v>0</v>
      </c>
      <c r="AO82" s="30">
        <v>1400140.75</v>
      </c>
      <c r="AP82" s="30">
        <v>16057.16982820689</v>
      </c>
      <c r="AQ82" s="30">
        <v>122000</v>
      </c>
      <c r="AR82" s="30">
        <v>73655.434382308042</v>
      </c>
      <c r="AS82" s="30">
        <v>1538197.919828207</v>
      </c>
      <c r="AT82" s="30">
        <v>1538197.9198282068</v>
      </c>
      <c r="AU82" s="30">
        <v>0</v>
      </c>
      <c r="AV82" s="30">
        <v>1416197.919828207</v>
      </c>
      <c r="AW82" s="30">
        <v>3363.8905459102302</v>
      </c>
      <c r="AX82" s="30">
        <v>3353.8905458233889</v>
      </c>
      <c r="AY82" s="30">
        <v>2.9816119370068041E-3</v>
      </c>
      <c r="AZ82" s="30">
        <v>-2.5343701464557835E-3</v>
      </c>
      <c r="BA82" s="30">
        <v>-3578.5000310761525</v>
      </c>
      <c r="BB82" s="30">
        <v>1534619.4197971309</v>
      </c>
      <c r="BC82" s="30">
        <v>3645.176769114325</v>
      </c>
      <c r="BD82" s="30">
        <v>3.2035746201586335E-5</v>
      </c>
      <c r="BE82" s="30">
        <v>-1994.7882142857143</v>
      </c>
      <c r="BF82" s="30">
        <v>1532624.6315828452</v>
      </c>
    </row>
    <row r="83" spans="1:58">
      <c r="A83">
        <v>131750</v>
      </c>
      <c r="B83">
        <v>3023522</v>
      </c>
      <c r="C83" t="s">
        <v>31</v>
      </c>
      <c r="D83">
        <v>1293716.75</v>
      </c>
      <c r="E83" s="30">
        <v>0</v>
      </c>
      <c r="F83" s="30">
        <v>0</v>
      </c>
      <c r="G83" s="30">
        <v>327361.70680412365</v>
      </c>
      <c r="H83" s="30">
        <v>0</v>
      </c>
      <c r="I83" s="30">
        <v>0</v>
      </c>
      <c r="J83" s="30">
        <v>0</v>
      </c>
      <c r="K83" s="30">
        <v>0</v>
      </c>
      <c r="L83" s="30">
        <v>28521.679487179485</v>
      </c>
      <c r="M83" s="30">
        <v>9297.0999999999894</v>
      </c>
      <c r="N83" s="30">
        <v>41942.179487179419</v>
      </c>
      <c r="O83" s="30">
        <v>0</v>
      </c>
      <c r="P83" s="30">
        <v>0</v>
      </c>
      <c r="Q83" s="30">
        <v>0</v>
      </c>
      <c r="R83" s="30">
        <v>0</v>
      </c>
      <c r="S83" s="30">
        <v>0</v>
      </c>
      <c r="T83" s="30">
        <v>0</v>
      </c>
      <c r="U83" s="30">
        <v>68928.477611940252</v>
      </c>
      <c r="V83" s="30">
        <v>0</v>
      </c>
      <c r="W83" s="30">
        <v>0</v>
      </c>
      <c r="X83" s="30">
        <v>0</v>
      </c>
      <c r="Y83" s="30">
        <v>0</v>
      </c>
      <c r="Z83" s="30">
        <v>9787.1907594936765</v>
      </c>
      <c r="AA83" s="30">
        <v>0</v>
      </c>
      <c r="AB83" s="30">
        <v>122000</v>
      </c>
      <c r="AC83" s="30">
        <v>0</v>
      </c>
      <c r="AD83" s="30">
        <v>0</v>
      </c>
      <c r="AE83" s="30">
        <v>0</v>
      </c>
      <c r="AF83" s="30">
        <v>18734</v>
      </c>
      <c r="AG83" s="30">
        <v>0</v>
      </c>
      <c r="AH83" s="30">
        <v>0</v>
      </c>
      <c r="AI83" s="30">
        <v>0</v>
      </c>
      <c r="AJ83" s="30">
        <v>0</v>
      </c>
      <c r="AK83" s="30">
        <v>0</v>
      </c>
      <c r="AL83" s="30">
        <v>0</v>
      </c>
      <c r="AM83" s="30">
        <v>0</v>
      </c>
      <c r="AN83" s="30">
        <v>0</v>
      </c>
      <c r="AO83" s="30">
        <v>1293716.75</v>
      </c>
      <c r="AP83" s="30">
        <v>485838.33414991648</v>
      </c>
      <c r="AQ83" s="30">
        <v>140734</v>
      </c>
      <c r="AR83" s="30">
        <v>218357.45527713042</v>
      </c>
      <c r="AS83" s="30">
        <v>1920289.0841499164</v>
      </c>
      <c r="AT83" s="30">
        <v>1920289.0841499169</v>
      </c>
      <c r="AU83" s="30">
        <v>0</v>
      </c>
      <c r="AV83" s="30">
        <v>1779555.0841499164</v>
      </c>
      <c r="AW83" s="30">
        <v>4574.6917330332044</v>
      </c>
      <c r="AX83" s="30">
        <v>4744.8274073417724</v>
      </c>
      <c r="AY83" s="30">
        <v>-3.5857083873127499E-2</v>
      </c>
      <c r="AZ83" s="30">
        <v>2.0857083873127499E-2</v>
      </c>
      <c r="BA83" s="30">
        <v>38496.709384193717</v>
      </c>
      <c r="BB83" s="30">
        <v>1958785.7935341101</v>
      </c>
      <c r="BC83" s="30">
        <v>5035.4390579283036</v>
      </c>
      <c r="BD83" s="30">
        <v>-4.0281549869591871E-3</v>
      </c>
      <c r="BE83" s="30">
        <v>-4076.2387628865981</v>
      </c>
      <c r="BF83" s="30">
        <v>1954709.5547712236</v>
      </c>
    </row>
    <row r="84" spans="1:58">
      <c r="A84">
        <v>135226</v>
      </c>
      <c r="B84">
        <v>3023523</v>
      </c>
      <c r="C84" t="s">
        <v>55</v>
      </c>
      <c r="D84">
        <v>1875723</v>
      </c>
      <c r="E84" s="30">
        <v>0</v>
      </c>
      <c r="F84" s="30">
        <v>0</v>
      </c>
      <c r="G84" s="30">
        <v>237491.08173913046</v>
      </c>
      <c r="H84" s="30">
        <v>0</v>
      </c>
      <c r="I84" s="30">
        <v>0</v>
      </c>
      <c r="J84" s="30">
        <v>0</v>
      </c>
      <c r="K84" s="30">
        <v>0</v>
      </c>
      <c r="L84" s="30">
        <v>2279.3233082706756</v>
      </c>
      <c r="M84" s="30">
        <v>42567.157894736905</v>
      </c>
      <c r="N84" s="30">
        <v>263018.00751879759</v>
      </c>
      <c r="O84" s="30">
        <v>0</v>
      </c>
      <c r="P84" s="30">
        <v>0</v>
      </c>
      <c r="Q84" s="30">
        <v>0</v>
      </c>
      <c r="R84" s="30">
        <v>0</v>
      </c>
      <c r="S84" s="30">
        <v>0</v>
      </c>
      <c r="T84" s="30">
        <v>0</v>
      </c>
      <c r="U84" s="30">
        <v>49708.044943820321</v>
      </c>
      <c r="V84" s="30">
        <v>0</v>
      </c>
      <c r="W84" s="30">
        <v>0</v>
      </c>
      <c r="X84" s="30">
        <v>0</v>
      </c>
      <c r="Y84" s="30">
        <v>0</v>
      </c>
      <c r="Z84" s="30">
        <v>0</v>
      </c>
      <c r="AA84" s="30">
        <v>0</v>
      </c>
      <c r="AB84" s="30">
        <v>122000</v>
      </c>
      <c r="AC84" s="30">
        <v>0</v>
      </c>
      <c r="AD84" s="30">
        <v>0</v>
      </c>
      <c r="AE84" s="30">
        <v>0</v>
      </c>
      <c r="AF84" s="30">
        <v>29754</v>
      </c>
      <c r="AG84" s="30">
        <v>0</v>
      </c>
      <c r="AH84" s="30">
        <v>0</v>
      </c>
      <c r="AI84" s="30">
        <v>0</v>
      </c>
      <c r="AJ84" s="30">
        <v>0</v>
      </c>
      <c r="AK84" s="30">
        <v>0</v>
      </c>
      <c r="AL84" s="30">
        <v>0</v>
      </c>
      <c r="AM84" s="30">
        <v>0</v>
      </c>
      <c r="AN84" s="30">
        <v>0</v>
      </c>
      <c r="AO84" s="30">
        <v>1875723</v>
      </c>
      <c r="AP84" s="30">
        <v>595063.61540475592</v>
      </c>
      <c r="AQ84" s="30">
        <v>151754</v>
      </c>
      <c r="AR84" s="30">
        <v>243186.69403600745</v>
      </c>
      <c r="AS84" s="30">
        <v>2622540.6154047558</v>
      </c>
      <c r="AT84" s="30">
        <v>2622540.6154047563</v>
      </c>
      <c r="AU84" s="30">
        <v>0</v>
      </c>
      <c r="AV84" s="30">
        <v>2470786.6154047558</v>
      </c>
      <c r="AW84" s="30">
        <v>4380.827332277936</v>
      </c>
      <c r="AX84" s="30">
        <v>4179.9707645403378</v>
      </c>
      <c r="AY84" s="30">
        <v>4.8052146546456995E-2</v>
      </c>
      <c r="AZ84" s="30">
        <v>-4.0844324564488443E-2</v>
      </c>
      <c r="BA84" s="30">
        <v>-96290.638573404576</v>
      </c>
      <c r="BB84" s="30">
        <v>2526249.9768313514</v>
      </c>
      <c r="BC84" s="30">
        <v>4479.1666255875025</v>
      </c>
      <c r="BD84" s="30">
        <v>1.5394431571522427E-2</v>
      </c>
      <c r="BE84" s="30">
        <v>-4273.1582608695653</v>
      </c>
      <c r="BF84" s="30">
        <v>2521976.8185704816</v>
      </c>
    </row>
    <row r="85" spans="1:58">
      <c r="A85">
        <v>136402</v>
      </c>
      <c r="B85">
        <v>3023524</v>
      </c>
      <c r="C85" t="s">
        <v>21</v>
      </c>
      <c r="D85">
        <v>695081.75</v>
      </c>
      <c r="E85" s="30">
        <v>0</v>
      </c>
      <c r="F85" s="30">
        <v>0</v>
      </c>
      <c r="G85" s="30">
        <v>25514.47411764706</v>
      </c>
      <c r="H85" s="30">
        <v>0</v>
      </c>
      <c r="I85" s="30">
        <v>0</v>
      </c>
      <c r="J85" s="30">
        <v>0</v>
      </c>
      <c r="K85" s="30">
        <v>0</v>
      </c>
      <c r="L85" s="30">
        <v>214.99999999999994</v>
      </c>
      <c r="M85" s="30">
        <v>0</v>
      </c>
      <c r="N85" s="30">
        <v>0</v>
      </c>
      <c r="O85" s="30">
        <v>0</v>
      </c>
      <c r="P85" s="30">
        <v>0</v>
      </c>
      <c r="Q85" s="30">
        <v>0</v>
      </c>
      <c r="R85" s="30">
        <v>0</v>
      </c>
      <c r="S85" s="30">
        <v>0</v>
      </c>
      <c r="T85" s="30">
        <v>0</v>
      </c>
      <c r="U85" s="30">
        <v>1866.9101123595549</v>
      </c>
      <c r="V85" s="30">
        <v>0</v>
      </c>
      <c r="W85" s="30">
        <v>0</v>
      </c>
      <c r="X85" s="30">
        <v>0</v>
      </c>
      <c r="Y85" s="30">
        <v>0</v>
      </c>
      <c r="Z85" s="30">
        <v>0</v>
      </c>
      <c r="AA85" s="30">
        <v>0</v>
      </c>
      <c r="AB85" s="30">
        <v>122000</v>
      </c>
      <c r="AC85" s="30">
        <v>0</v>
      </c>
      <c r="AD85" s="30">
        <v>0</v>
      </c>
      <c r="AE85" s="30">
        <v>0</v>
      </c>
      <c r="AF85" s="30">
        <v>0</v>
      </c>
      <c r="AG85" s="30">
        <v>0</v>
      </c>
      <c r="AH85" s="30">
        <v>0</v>
      </c>
      <c r="AI85" s="30">
        <v>0</v>
      </c>
      <c r="AJ85" s="30">
        <v>0</v>
      </c>
      <c r="AK85" s="30">
        <v>0</v>
      </c>
      <c r="AL85" s="30">
        <v>0</v>
      </c>
      <c r="AM85" s="30">
        <v>0</v>
      </c>
      <c r="AN85" s="30">
        <v>0</v>
      </c>
      <c r="AO85" s="30">
        <v>695081.75</v>
      </c>
      <c r="AP85" s="30">
        <v>27596.384230006614</v>
      </c>
      <c r="AQ85" s="30">
        <v>122000</v>
      </c>
      <c r="AR85" s="30">
        <v>38291.483685888968</v>
      </c>
      <c r="AS85" s="30">
        <v>844678.1342300066</v>
      </c>
      <c r="AT85" s="30">
        <v>844678.1342300066</v>
      </c>
      <c r="AU85" s="30">
        <v>0</v>
      </c>
      <c r="AV85" s="30">
        <v>722678.1342300066</v>
      </c>
      <c r="AW85" s="30">
        <v>3457.7901159330459</v>
      </c>
      <c r="AX85" s="30">
        <v>3651.517366507177</v>
      </c>
      <c r="AY85" s="30">
        <v>-5.3053903659628233E-2</v>
      </c>
      <c r="AZ85" s="30">
        <v>3.8053903659628234E-2</v>
      </c>
      <c r="BA85" s="30">
        <v>29041.488425993415</v>
      </c>
      <c r="BB85" s="30">
        <v>873719.62265599996</v>
      </c>
      <c r="BC85" s="30">
        <v>4180.4766634258367</v>
      </c>
      <c r="BD85" s="30">
        <v>-1.2932593813298365E-2</v>
      </c>
      <c r="BE85" s="30">
        <v>-1152.1432352941176</v>
      </c>
      <c r="BF85" s="30">
        <v>872567.47942070581</v>
      </c>
    </row>
    <row r="86" spans="1:58">
      <c r="A86">
        <v>101355</v>
      </c>
      <c r="B86">
        <v>3025200</v>
      </c>
      <c r="C86" t="s">
        <v>39</v>
      </c>
      <c r="D86">
        <v>1140732.25</v>
      </c>
      <c r="E86" s="30">
        <v>0</v>
      </c>
      <c r="F86" s="30">
        <v>0</v>
      </c>
      <c r="G86" s="30">
        <v>263645.04444444447</v>
      </c>
      <c r="H86" s="30">
        <v>0</v>
      </c>
      <c r="I86" s="30">
        <v>0</v>
      </c>
      <c r="J86" s="30">
        <v>0</v>
      </c>
      <c r="K86" s="30">
        <v>0</v>
      </c>
      <c r="L86" s="30">
        <v>12327.52238805973</v>
      </c>
      <c r="M86" s="30">
        <v>31567.262686567195</v>
      </c>
      <c r="N86" s="30">
        <v>64581.268656716449</v>
      </c>
      <c r="O86" s="30">
        <v>0</v>
      </c>
      <c r="P86" s="30">
        <v>0</v>
      </c>
      <c r="Q86" s="30">
        <v>0</v>
      </c>
      <c r="R86" s="30">
        <v>0</v>
      </c>
      <c r="S86" s="30">
        <v>0</v>
      </c>
      <c r="T86" s="30">
        <v>0</v>
      </c>
      <c r="U86" s="30">
        <v>14651.731343283578</v>
      </c>
      <c r="V86" s="30">
        <v>0</v>
      </c>
      <c r="W86" s="30">
        <v>0</v>
      </c>
      <c r="X86" s="30">
        <v>0</v>
      </c>
      <c r="Y86" s="30">
        <v>0</v>
      </c>
      <c r="Z86" s="30">
        <v>0</v>
      </c>
      <c r="AA86" s="30">
        <v>0</v>
      </c>
      <c r="AB86" s="30">
        <v>122000</v>
      </c>
      <c r="AC86" s="30">
        <v>0</v>
      </c>
      <c r="AD86" s="30">
        <v>0</v>
      </c>
      <c r="AE86" s="30">
        <v>0</v>
      </c>
      <c r="AF86" s="30">
        <v>0</v>
      </c>
      <c r="AG86" s="30">
        <v>0</v>
      </c>
      <c r="AH86" s="30">
        <v>0</v>
      </c>
      <c r="AI86" s="30">
        <v>0</v>
      </c>
      <c r="AJ86" s="30">
        <v>0</v>
      </c>
      <c r="AK86" s="30">
        <v>0</v>
      </c>
      <c r="AL86" s="30">
        <v>0</v>
      </c>
      <c r="AM86" s="30">
        <v>0</v>
      </c>
      <c r="AN86" s="30">
        <v>0</v>
      </c>
      <c r="AO86" s="30">
        <v>1140732.25</v>
      </c>
      <c r="AP86" s="30">
        <v>386772.82951907138</v>
      </c>
      <c r="AQ86" s="30">
        <v>122000</v>
      </c>
      <c r="AR86" s="30">
        <v>140408.90222844115</v>
      </c>
      <c r="AS86" s="30">
        <v>1649505.0795190714</v>
      </c>
      <c r="AT86" s="30">
        <v>1649505.0795190714</v>
      </c>
      <c r="AU86" s="30">
        <v>0</v>
      </c>
      <c r="AV86" s="30">
        <v>1527505.0795190714</v>
      </c>
      <c r="AW86" s="30">
        <v>4453.3675787728025</v>
      </c>
      <c r="AX86" s="30">
        <v>4365.1305976331359</v>
      </c>
      <c r="AY86" s="30">
        <v>2.0214052974156255E-2</v>
      </c>
      <c r="AZ86" s="30">
        <v>-1.7181945028032816E-2</v>
      </c>
      <c r="BA86" s="30">
        <v>-25725.491851269784</v>
      </c>
      <c r="BB86" s="30">
        <v>1623779.5876678017</v>
      </c>
      <c r="BC86" s="30">
        <v>4734.0512759994217</v>
      </c>
      <c r="BD86" s="30">
        <v>1.68722012466338E-3</v>
      </c>
      <c r="BE86" s="30">
        <v>-3421.6155555555561</v>
      </c>
      <c r="BF86" s="30">
        <v>1620357.9721122461</v>
      </c>
    </row>
    <row r="87" spans="1:58">
      <c r="A87">
        <v>101356</v>
      </c>
      <c r="B87">
        <v>3025201</v>
      </c>
      <c r="C87" t="s">
        <v>65</v>
      </c>
      <c r="D87">
        <v>1390163.5</v>
      </c>
      <c r="E87" s="30">
        <v>0</v>
      </c>
      <c r="F87" s="30">
        <v>0</v>
      </c>
      <c r="G87" s="30">
        <v>98232.76</v>
      </c>
      <c r="H87" s="30">
        <v>0</v>
      </c>
      <c r="I87" s="30">
        <v>0</v>
      </c>
      <c r="J87" s="30">
        <v>0</v>
      </c>
      <c r="K87" s="30">
        <v>0</v>
      </c>
      <c r="L87" s="30">
        <v>8641.3461538461579</v>
      </c>
      <c r="M87" s="30">
        <v>2881.7884615384628</v>
      </c>
      <c r="N87" s="30">
        <v>0</v>
      </c>
      <c r="O87" s="30">
        <v>0</v>
      </c>
      <c r="P87" s="30">
        <v>0</v>
      </c>
      <c r="Q87" s="30">
        <v>0</v>
      </c>
      <c r="R87" s="30">
        <v>0</v>
      </c>
      <c r="S87" s="30">
        <v>0</v>
      </c>
      <c r="T87" s="30">
        <v>0</v>
      </c>
      <c r="U87" s="30">
        <v>54034.146341463354</v>
      </c>
      <c r="V87" s="30">
        <v>0</v>
      </c>
      <c r="W87" s="30">
        <v>0</v>
      </c>
      <c r="X87" s="30">
        <v>0</v>
      </c>
      <c r="Y87" s="30">
        <v>0</v>
      </c>
      <c r="Z87" s="30">
        <v>0</v>
      </c>
      <c r="AA87" s="30">
        <v>0</v>
      </c>
      <c r="AB87" s="30">
        <v>122000</v>
      </c>
      <c r="AC87" s="30">
        <v>0</v>
      </c>
      <c r="AD87" s="30">
        <v>0</v>
      </c>
      <c r="AE87" s="30">
        <v>0</v>
      </c>
      <c r="AF87" s="30">
        <v>0</v>
      </c>
      <c r="AG87" s="30">
        <v>0</v>
      </c>
      <c r="AH87" s="30">
        <v>0</v>
      </c>
      <c r="AI87" s="30">
        <v>0</v>
      </c>
      <c r="AJ87" s="30">
        <v>0</v>
      </c>
      <c r="AK87" s="30">
        <v>0</v>
      </c>
      <c r="AL87" s="30">
        <v>0</v>
      </c>
      <c r="AM87" s="30">
        <v>0</v>
      </c>
      <c r="AN87" s="30">
        <v>0</v>
      </c>
      <c r="AO87" s="30">
        <v>1390163.5</v>
      </c>
      <c r="AP87" s="30">
        <v>163790.04095684798</v>
      </c>
      <c r="AQ87" s="30">
        <v>122000</v>
      </c>
      <c r="AR87" s="30">
        <v>138542.68276454028</v>
      </c>
      <c r="AS87" s="30">
        <v>1675953.5409568481</v>
      </c>
      <c r="AT87" s="30">
        <v>1675953.5409568481</v>
      </c>
      <c r="AU87" s="30">
        <v>0</v>
      </c>
      <c r="AV87" s="30">
        <v>1553953.5409568481</v>
      </c>
      <c r="AW87" s="30">
        <v>3717.592203246048</v>
      </c>
      <c r="AX87" s="30">
        <v>3647.1989571428571</v>
      </c>
      <c r="AY87" s="30">
        <v>1.9300632329182166E-2</v>
      </c>
      <c r="AZ87" s="30">
        <v>-1.640553747980484E-2</v>
      </c>
      <c r="BA87" s="30">
        <v>-25010.720340463729</v>
      </c>
      <c r="BB87" s="30">
        <v>1650942.8206163843</v>
      </c>
      <c r="BC87" s="30">
        <v>3949.6239727664697</v>
      </c>
      <c r="BD87" s="30">
        <v>3.034487279796938E-3</v>
      </c>
      <c r="BE87" s="30">
        <v>-2630.11</v>
      </c>
      <c r="BF87" s="30">
        <v>1648312.7106163842</v>
      </c>
    </row>
    <row r="88" spans="1:58">
      <c r="A88">
        <v>101376</v>
      </c>
      <c r="B88">
        <v>3025948</v>
      </c>
      <c r="C88" t="s">
        <v>56</v>
      </c>
      <c r="D88">
        <v>665150</v>
      </c>
      <c r="E88" s="30">
        <v>0</v>
      </c>
      <c r="F88" s="30">
        <v>0</v>
      </c>
      <c r="G88" s="30">
        <v>19968.907216494841</v>
      </c>
      <c r="H88" s="30">
        <v>0</v>
      </c>
      <c r="I88" s="30">
        <v>0</v>
      </c>
      <c r="J88" s="30">
        <v>0</v>
      </c>
      <c r="K88" s="30">
        <v>0</v>
      </c>
      <c r="L88" s="30">
        <v>0</v>
      </c>
      <c r="M88" s="30">
        <v>0</v>
      </c>
      <c r="N88" s="30">
        <v>4205</v>
      </c>
      <c r="O88" s="30">
        <v>0</v>
      </c>
      <c r="P88" s="30">
        <v>0</v>
      </c>
      <c r="Q88" s="30">
        <v>0</v>
      </c>
      <c r="R88" s="30">
        <v>0</v>
      </c>
      <c r="S88" s="30">
        <v>0</v>
      </c>
      <c r="T88" s="30">
        <v>0</v>
      </c>
      <c r="U88" s="30">
        <v>5611.7647058823486</v>
      </c>
      <c r="V88" s="30">
        <v>0</v>
      </c>
      <c r="W88" s="30">
        <v>0</v>
      </c>
      <c r="X88" s="30">
        <v>0</v>
      </c>
      <c r="Y88" s="30">
        <v>0</v>
      </c>
      <c r="Z88" s="30">
        <v>0</v>
      </c>
      <c r="AA88" s="30">
        <v>0</v>
      </c>
      <c r="AB88" s="30">
        <v>122000</v>
      </c>
      <c r="AC88" s="30">
        <v>0</v>
      </c>
      <c r="AD88" s="30">
        <v>0</v>
      </c>
      <c r="AE88" s="30">
        <v>0</v>
      </c>
      <c r="AF88" s="30">
        <v>0</v>
      </c>
      <c r="AG88" s="30">
        <v>0</v>
      </c>
      <c r="AH88" s="30">
        <v>0</v>
      </c>
      <c r="AI88" s="30">
        <v>0</v>
      </c>
      <c r="AJ88" s="30">
        <v>0</v>
      </c>
      <c r="AK88" s="30">
        <v>0</v>
      </c>
      <c r="AL88" s="30">
        <v>0</v>
      </c>
      <c r="AM88" s="30">
        <v>0</v>
      </c>
      <c r="AN88" s="30">
        <v>0</v>
      </c>
      <c r="AO88" s="30">
        <v>665150</v>
      </c>
      <c r="AP88" s="30">
        <v>29785.671922377191</v>
      </c>
      <c r="AQ88" s="30">
        <v>122000</v>
      </c>
      <c r="AR88" s="30">
        <v>40378.296149181318</v>
      </c>
      <c r="AS88" s="30">
        <v>816935.67192237719</v>
      </c>
      <c r="AT88" s="30">
        <v>816935.67192237708</v>
      </c>
      <c r="AU88" s="30">
        <v>0</v>
      </c>
      <c r="AV88" s="30">
        <v>694935.67192237719</v>
      </c>
      <c r="AW88" s="30">
        <v>3474.6783596118858</v>
      </c>
      <c r="AX88" s="30">
        <v>3464.6783597014928</v>
      </c>
      <c r="AY88" s="30">
        <v>2.8862707796213777E-3</v>
      </c>
      <c r="AZ88" s="30">
        <v>-2.4533301626781709E-3</v>
      </c>
      <c r="BA88" s="30">
        <v>-1699.9999847668005</v>
      </c>
      <c r="BB88" s="30">
        <v>815235.67193761037</v>
      </c>
      <c r="BC88" s="30">
        <v>4076.1783596880518</v>
      </c>
      <c r="BD88" s="30">
        <v>1.1137580732514252E-3</v>
      </c>
      <c r="BE88" s="30">
        <v>-1071.8350515463917</v>
      </c>
      <c r="BF88" s="30">
        <v>814163.83688606403</v>
      </c>
    </row>
    <row r="89" spans="1:58">
      <c r="A89">
        <v>131359</v>
      </c>
      <c r="B89">
        <v>3025949</v>
      </c>
      <c r="C89" t="s">
        <v>57</v>
      </c>
      <c r="D89">
        <v>1007702.25</v>
      </c>
      <c r="E89" s="30">
        <v>0</v>
      </c>
      <c r="F89" s="30">
        <v>0</v>
      </c>
      <c r="G89" s="30">
        <v>15213.581129032258</v>
      </c>
      <c r="H89" s="30">
        <v>0</v>
      </c>
      <c r="I89" s="30">
        <v>0</v>
      </c>
      <c r="J89" s="30">
        <v>0</v>
      </c>
      <c r="K89" s="30">
        <v>0</v>
      </c>
      <c r="L89" s="30">
        <v>0</v>
      </c>
      <c r="M89" s="30">
        <v>0</v>
      </c>
      <c r="N89" s="30">
        <v>0</v>
      </c>
      <c r="O89" s="30">
        <v>0</v>
      </c>
      <c r="P89" s="30">
        <v>0</v>
      </c>
      <c r="Q89" s="30">
        <v>0</v>
      </c>
      <c r="R89" s="30">
        <v>0</v>
      </c>
      <c r="S89" s="30">
        <v>0</v>
      </c>
      <c r="T89" s="30">
        <v>0</v>
      </c>
      <c r="U89" s="30">
        <v>8839.8165137614651</v>
      </c>
      <c r="V89" s="30">
        <v>0</v>
      </c>
      <c r="W89" s="30">
        <v>0</v>
      </c>
      <c r="X89" s="30">
        <v>0</v>
      </c>
      <c r="Y89" s="30">
        <v>0</v>
      </c>
      <c r="Z89" s="30">
        <v>0</v>
      </c>
      <c r="AA89" s="30">
        <v>0</v>
      </c>
      <c r="AB89" s="30">
        <v>122000</v>
      </c>
      <c r="AC89" s="30">
        <v>0</v>
      </c>
      <c r="AD89" s="30">
        <v>0</v>
      </c>
      <c r="AE89" s="30">
        <v>0</v>
      </c>
      <c r="AF89" s="30">
        <v>0</v>
      </c>
      <c r="AG89" s="30">
        <v>0</v>
      </c>
      <c r="AH89" s="30">
        <v>0</v>
      </c>
      <c r="AI89" s="30">
        <v>0</v>
      </c>
      <c r="AJ89" s="30">
        <v>0</v>
      </c>
      <c r="AK89" s="30">
        <v>0</v>
      </c>
      <c r="AL89" s="30">
        <v>0</v>
      </c>
      <c r="AM89" s="30">
        <v>0</v>
      </c>
      <c r="AN89" s="30">
        <v>0</v>
      </c>
      <c r="AO89" s="30">
        <v>1007702.25</v>
      </c>
      <c r="AP89" s="30">
        <v>24053.397642793723</v>
      </c>
      <c r="AQ89" s="30">
        <v>122000</v>
      </c>
      <c r="AR89" s="30">
        <v>57229.133989567912</v>
      </c>
      <c r="AS89" s="30">
        <v>1153755.6476427936</v>
      </c>
      <c r="AT89" s="30">
        <v>1153755.6476427936</v>
      </c>
      <c r="AU89" s="30">
        <v>0</v>
      </c>
      <c r="AV89" s="30">
        <v>1031755.6476427936</v>
      </c>
      <c r="AW89" s="30">
        <v>3405.1341506362824</v>
      </c>
      <c r="AX89" s="30">
        <v>3377.6988516129031</v>
      </c>
      <c r="AY89" s="30">
        <v>8.1224822663744731E-3</v>
      </c>
      <c r="AZ89" s="30">
        <v>-6.9041099264183017E-3</v>
      </c>
      <c r="BA89" s="30">
        <v>-7065.9612634713203</v>
      </c>
      <c r="BB89" s="30">
        <v>1146689.6863793223</v>
      </c>
      <c r="BC89" s="30">
        <v>3784.4544104928127</v>
      </c>
      <c r="BD89" s="30">
        <v>-8.0001646367254819E-3</v>
      </c>
      <c r="BE89" s="30">
        <v>-1520.0214919354839</v>
      </c>
      <c r="BF89" s="30">
        <v>1145169.6648873868</v>
      </c>
    </row>
    <row r="90" spans="1:58">
      <c r="A90">
        <v>101345</v>
      </c>
      <c r="B90">
        <v>3024003</v>
      </c>
      <c r="C90" t="s">
        <v>97</v>
      </c>
      <c r="D90">
        <v>0</v>
      </c>
      <c r="E90" s="30">
        <v>2281427.08</v>
      </c>
      <c r="F90" s="30">
        <v>1508223.76</v>
      </c>
      <c r="G90" s="30">
        <v>0</v>
      </c>
      <c r="H90" s="30">
        <v>551503.32000000007</v>
      </c>
      <c r="I90" s="30">
        <v>0</v>
      </c>
      <c r="J90" s="30">
        <v>0</v>
      </c>
      <c r="K90" s="30">
        <v>0</v>
      </c>
      <c r="L90" s="30">
        <v>0</v>
      </c>
      <c r="M90" s="30">
        <v>0</v>
      </c>
      <c r="N90" s="30">
        <v>0</v>
      </c>
      <c r="O90" s="30">
        <v>0</v>
      </c>
      <c r="P90" s="30">
        <v>0</v>
      </c>
      <c r="Q90" s="30">
        <v>0</v>
      </c>
      <c r="R90" s="30">
        <v>33381.787234042589</v>
      </c>
      <c r="S90" s="30">
        <v>50460.240300375444</v>
      </c>
      <c r="T90" s="30">
        <v>115949.83729662084</v>
      </c>
      <c r="U90" s="30">
        <v>0</v>
      </c>
      <c r="V90" s="30">
        <v>45132.945000000007</v>
      </c>
      <c r="W90" s="30">
        <v>0</v>
      </c>
      <c r="X90" s="30">
        <v>0</v>
      </c>
      <c r="Y90" s="30">
        <v>0</v>
      </c>
      <c r="Z90" s="30">
        <v>0</v>
      </c>
      <c r="AA90" s="30">
        <v>0</v>
      </c>
      <c r="AB90" s="30">
        <v>122000</v>
      </c>
      <c r="AC90" s="30">
        <v>0</v>
      </c>
      <c r="AD90" s="30">
        <v>0</v>
      </c>
      <c r="AE90" s="30">
        <v>0</v>
      </c>
      <c r="AF90" s="30">
        <v>56943</v>
      </c>
      <c r="AG90" s="30">
        <v>0</v>
      </c>
      <c r="AH90" s="30">
        <v>0</v>
      </c>
      <c r="AI90" s="30">
        <v>0</v>
      </c>
      <c r="AJ90" s="30">
        <v>0</v>
      </c>
      <c r="AK90" s="30">
        <v>0</v>
      </c>
      <c r="AL90" s="30">
        <v>0</v>
      </c>
      <c r="AM90" s="30">
        <v>0</v>
      </c>
      <c r="AN90" s="30">
        <v>0</v>
      </c>
      <c r="AO90" s="30">
        <v>3789650.84</v>
      </c>
      <c r="AP90" s="30">
        <v>796428.12983103888</v>
      </c>
      <c r="AQ90" s="30">
        <v>178943</v>
      </c>
      <c r="AR90" s="30">
        <v>365926.26976620784</v>
      </c>
      <c r="AS90" s="30">
        <v>4765021.9698310383</v>
      </c>
      <c r="AT90" s="30">
        <v>0</v>
      </c>
      <c r="AU90" s="30">
        <v>4765021.9698310392</v>
      </c>
      <c r="AV90" s="30">
        <v>4586078.9698310383</v>
      </c>
      <c r="AW90" s="30">
        <v>5775.918098023978</v>
      </c>
      <c r="AX90" s="30">
        <v>5835.483641073658</v>
      </c>
      <c r="AY90" s="30">
        <v>-1.0207473229883069E-2</v>
      </c>
      <c r="AZ90" s="30">
        <v>0</v>
      </c>
      <c r="BA90" s="30">
        <v>0</v>
      </c>
      <c r="BB90" s="30">
        <v>4765021.9698310383</v>
      </c>
      <c r="BC90" s="30">
        <v>6001.2871156562196</v>
      </c>
      <c r="BD90" s="30">
        <v>1.9984775948846956E-3</v>
      </c>
      <c r="BE90" s="30">
        <v>-7362.2200000000012</v>
      </c>
      <c r="BF90" s="30">
        <v>4757659.7498310385</v>
      </c>
    </row>
    <row r="91" spans="1:58">
      <c r="A91">
        <v>101360</v>
      </c>
      <c r="B91">
        <v>3025403</v>
      </c>
      <c r="C91" t="s">
        <v>393</v>
      </c>
      <c r="D91">
        <v>0</v>
      </c>
      <c r="E91" s="30">
        <v>0</v>
      </c>
      <c r="F91" s="30">
        <v>155117.94999999998</v>
      </c>
      <c r="G91" s="30">
        <v>0</v>
      </c>
      <c r="H91" s="30">
        <v>19719.661764705881</v>
      </c>
      <c r="I91" s="30">
        <v>0</v>
      </c>
      <c r="J91" s="30">
        <v>0</v>
      </c>
      <c r="K91" s="30">
        <v>0</v>
      </c>
      <c r="L91" s="30">
        <v>0</v>
      </c>
      <c r="M91" s="30">
        <v>0</v>
      </c>
      <c r="N91" s="30">
        <v>0</v>
      </c>
      <c r="O91" s="30">
        <v>0</v>
      </c>
      <c r="P91" s="30">
        <v>0</v>
      </c>
      <c r="Q91" s="30">
        <v>0</v>
      </c>
      <c r="R91" s="30">
        <v>1574.019607843137</v>
      </c>
      <c r="S91" s="30">
        <v>3827.3529411764803</v>
      </c>
      <c r="T91" s="30">
        <v>5576.6176470588225</v>
      </c>
      <c r="U91" s="30">
        <v>0</v>
      </c>
      <c r="V91" s="30">
        <v>9534.870967741952</v>
      </c>
      <c r="W91" s="30">
        <v>0</v>
      </c>
      <c r="X91" s="30">
        <v>0</v>
      </c>
      <c r="Y91" s="30">
        <v>0</v>
      </c>
      <c r="Z91" s="30">
        <v>0</v>
      </c>
      <c r="AA91" s="30">
        <v>1880.5307258064474</v>
      </c>
      <c r="AB91" s="30">
        <v>50833.333333333336</v>
      </c>
      <c r="AC91" s="30">
        <v>0</v>
      </c>
      <c r="AD91" s="30">
        <v>0</v>
      </c>
      <c r="AE91" s="30">
        <v>0</v>
      </c>
      <c r="AF91" s="30">
        <v>0</v>
      </c>
      <c r="AG91" s="30">
        <v>0</v>
      </c>
      <c r="AH91" s="30">
        <v>0</v>
      </c>
      <c r="AI91" s="30">
        <v>0</v>
      </c>
      <c r="AJ91" s="30">
        <v>0</v>
      </c>
      <c r="AK91" s="30">
        <v>0</v>
      </c>
      <c r="AL91" s="30">
        <v>0</v>
      </c>
      <c r="AM91" s="30">
        <v>0</v>
      </c>
      <c r="AN91" s="30">
        <v>0</v>
      </c>
      <c r="AO91" s="30">
        <v>155117.94999999998</v>
      </c>
      <c r="AP91" s="30">
        <v>42113.053654332718</v>
      </c>
      <c r="AQ91" s="30">
        <v>50833.333333333336</v>
      </c>
      <c r="AR91" s="30">
        <v>24535.239835705263</v>
      </c>
      <c r="AS91" s="30">
        <v>248064.33698766606</v>
      </c>
      <c r="AT91" s="30">
        <v>0</v>
      </c>
      <c r="AU91" s="30">
        <v>248064.33698766603</v>
      </c>
      <c r="AV91" s="30">
        <v>197231.00365433272</v>
      </c>
      <c r="AW91" s="30">
        <v>6068.6462662871609</v>
      </c>
      <c r="AX91" s="30">
        <v>6103.9073845161292</v>
      </c>
      <c r="AY91" s="30">
        <v>-5.7768108209531096E-3</v>
      </c>
      <c r="AZ91" s="30">
        <v>0</v>
      </c>
      <c r="BA91" s="30">
        <v>0</v>
      </c>
      <c r="BB91" s="30">
        <v>248064.33698766606</v>
      </c>
      <c r="BC91" s="30">
        <v>7632.7488303897253</v>
      </c>
      <c r="BD91" s="30">
        <v>0.10763956233324024</v>
      </c>
      <c r="BE91" s="30">
        <v>-267.43676470588235</v>
      </c>
      <c r="BF91" s="30">
        <v>247796.90022296019</v>
      </c>
    </row>
    <row r="92" spans="1:58">
      <c r="A92">
        <v>101361</v>
      </c>
      <c r="B92">
        <v>3025404</v>
      </c>
      <c r="C92" t="s">
        <v>101</v>
      </c>
      <c r="D92">
        <v>0</v>
      </c>
      <c r="E92" s="30">
        <v>1365037.96</v>
      </c>
      <c r="F92" s="30">
        <v>916389.11999999988</v>
      </c>
      <c r="G92" s="30">
        <v>0</v>
      </c>
      <c r="H92" s="30">
        <v>52481.748907563015</v>
      </c>
      <c r="I92" s="30">
        <v>0</v>
      </c>
      <c r="J92" s="30">
        <v>0</v>
      </c>
      <c r="K92" s="30">
        <v>0</v>
      </c>
      <c r="L92" s="30">
        <v>0</v>
      </c>
      <c r="M92" s="30">
        <v>0</v>
      </c>
      <c r="N92" s="30">
        <v>0</v>
      </c>
      <c r="O92" s="30">
        <v>0</v>
      </c>
      <c r="P92" s="30">
        <v>0</v>
      </c>
      <c r="Q92" s="30">
        <v>0</v>
      </c>
      <c r="R92" s="30">
        <v>10936.639999999998</v>
      </c>
      <c r="S92" s="30">
        <v>30494.387368421063</v>
      </c>
      <c r="T92" s="30">
        <v>52837.616842105315</v>
      </c>
      <c r="U92" s="30">
        <v>0</v>
      </c>
      <c r="V92" s="30">
        <v>20626.847599164921</v>
      </c>
      <c r="W92" s="30">
        <v>0</v>
      </c>
      <c r="X92" s="30">
        <v>0</v>
      </c>
      <c r="Y92" s="30">
        <v>0</v>
      </c>
      <c r="Z92" s="30">
        <v>0</v>
      </c>
      <c r="AA92" s="30">
        <v>0</v>
      </c>
      <c r="AB92" s="30">
        <v>122000</v>
      </c>
      <c r="AC92" s="30">
        <v>0</v>
      </c>
      <c r="AD92" s="30">
        <v>0</v>
      </c>
      <c r="AE92" s="30">
        <v>0</v>
      </c>
      <c r="AF92" s="30">
        <v>0</v>
      </c>
      <c r="AG92" s="30">
        <v>0</v>
      </c>
      <c r="AH92" s="30">
        <v>0</v>
      </c>
      <c r="AI92" s="30">
        <v>0</v>
      </c>
      <c r="AJ92" s="30">
        <v>0</v>
      </c>
      <c r="AK92" s="30">
        <v>0</v>
      </c>
      <c r="AL92" s="30">
        <v>0</v>
      </c>
      <c r="AM92" s="30">
        <v>0</v>
      </c>
      <c r="AN92" s="30">
        <v>0</v>
      </c>
      <c r="AO92" s="30">
        <v>2281427.08</v>
      </c>
      <c r="AP92" s="30">
        <v>167377.24071725432</v>
      </c>
      <c r="AQ92" s="30">
        <v>122000</v>
      </c>
      <c r="AR92" s="30">
        <v>152641.14482278281</v>
      </c>
      <c r="AS92" s="30">
        <v>2570804.3207172542</v>
      </c>
      <c r="AT92" s="30">
        <v>0</v>
      </c>
      <c r="AU92" s="30">
        <v>2570804.3207172547</v>
      </c>
      <c r="AV92" s="30">
        <v>2448804.3207172542</v>
      </c>
      <c r="AW92" s="30">
        <v>5123.0215914586906</v>
      </c>
      <c r="AX92" s="30">
        <v>5113.0215914405017</v>
      </c>
      <c r="AY92" s="30">
        <v>1.9557906884120286E-3</v>
      </c>
      <c r="AZ92" s="30">
        <v>-1.6624220851502243E-3</v>
      </c>
      <c r="BA92" s="30">
        <v>-4063.0000073901847</v>
      </c>
      <c r="BB92" s="30">
        <v>2566741.3207098641</v>
      </c>
      <c r="BC92" s="30">
        <v>5369.7517169662433</v>
      </c>
      <c r="BD92" s="30">
        <v>3.7871571884173783E-4</v>
      </c>
      <c r="BE92" s="30">
        <v>-1111.088907563025</v>
      </c>
      <c r="BF92" s="30">
        <v>2565630.231802301</v>
      </c>
    </row>
    <row r="93" spans="1:58">
      <c r="A93">
        <v>101362</v>
      </c>
      <c r="B93">
        <v>3025405</v>
      </c>
      <c r="C93" t="s">
        <v>96</v>
      </c>
      <c r="D93">
        <v>0</v>
      </c>
      <c r="E93" s="30">
        <v>2543934.38</v>
      </c>
      <c r="F93" s="30">
        <v>1555952.3599999999</v>
      </c>
      <c r="G93" s="30">
        <v>0</v>
      </c>
      <c r="H93" s="30">
        <v>174235.23410071942</v>
      </c>
      <c r="I93" s="30">
        <v>0</v>
      </c>
      <c r="J93" s="30">
        <v>0</v>
      </c>
      <c r="K93" s="30">
        <v>0</v>
      </c>
      <c r="L93" s="30">
        <v>0</v>
      </c>
      <c r="M93" s="30">
        <v>0</v>
      </c>
      <c r="N93" s="30">
        <v>0</v>
      </c>
      <c r="O93" s="30">
        <v>0</v>
      </c>
      <c r="P93" s="30">
        <v>0</v>
      </c>
      <c r="Q93" s="30">
        <v>0</v>
      </c>
      <c r="R93" s="30">
        <v>17972.301176470592</v>
      </c>
      <c r="S93" s="30">
        <v>20691.794117647092</v>
      </c>
      <c r="T93" s="30">
        <v>94332.348235294092</v>
      </c>
      <c r="U93" s="30">
        <v>0</v>
      </c>
      <c r="V93" s="30">
        <v>0</v>
      </c>
      <c r="W93" s="30">
        <v>0</v>
      </c>
      <c r="X93" s="30">
        <v>0</v>
      </c>
      <c r="Y93" s="30">
        <v>0</v>
      </c>
      <c r="Z93" s="30">
        <v>0</v>
      </c>
      <c r="AA93" s="30">
        <v>0</v>
      </c>
      <c r="AB93" s="30">
        <v>122000</v>
      </c>
      <c r="AC93" s="30">
        <v>0</v>
      </c>
      <c r="AD93" s="30">
        <v>0</v>
      </c>
      <c r="AE93" s="30">
        <v>0</v>
      </c>
      <c r="AF93" s="30">
        <v>0</v>
      </c>
      <c r="AG93" s="30">
        <v>0</v>
      </c>
      <c r="AH93" s="30">
        <v>0</v>
      </c>
      <c r="AI93" s="30">
        <v>0</v>
      </c>
      <c r="AJ93" s="30">
        <v>0</v>
      </c>
      <c r="AK93" s="30">
        <v>0</v>
      </c>
      <c r="AL93" s="30">
        <v>0</v>
      </c>
      <c r="AM93" s="30">
        <v>0</v>
      </c>
      <c r="AN93" s="30">
        <v>0</v>
      </c>
      <c r="AO93" s="30">
        <v>4099886.7399999998</v>
      </c>
      <c r="AP93" s="30">
        <v>307231.67763013119</v>
      </c>
      <c r="AQ93" s="30">
        <v>122000</v>
      </c>
      <c r="AR93" s="30">
        <v>245941.23882602624</v>
      </c>
      <c r="AS93" s="30">
        <v>4529118.4176301314</v>
      </c>
      <c r="AT93" s="30">
        <v>0</v>
      </c>
      <c r="AU93" s="30">
        <v>4529118.4176301314</v>
      </c>
      <c r="AV93" s="30">
        <v>4407118.4176301314</v>
      </c>
      <c r="AW93" s="30">
        <v>5130.5220228523067</v>
      </c>
      <c r="AX93" s="30">
        <v>5094.0044617370895</v>
      </c>
      <c r="AY93" s="30">
        <v>7.1687336337283936E-3</v>
      </c>
      <c r="AZ93" s="30">
        <v>-6.093423588669134E-3</v>
      </c>
      <c r="BA93" s="30">
        <v>-26663.29724827582</v>
      </c>
      <c r="BB93" s="30">
        <v>4502455.1203818554</v>
      </c>
      <c r="BC93" s="30">
        <v>5241.5077070801581</v>
      </c>
      <c r="BD93" s="30">
        <v>8.2310387050799072E-4</v>
      </c>
      <c r="BE93" s="30">
        <v>-2946.2464028776976</v>
      </c>
      <c r="BF93" s="30">
        <v>4499508.873978978</v>
      </c>
    </row>
    <row r="94" spans="1:58">
      <c r="A94">
        <v>101364</v>
      </c>
      <c r="B94">
        <v>3025407</v>
      </c>
      <c r="C94" t="s">
        <v>102</v>
      </c>
      <c r="D94">
        <v>0</v>
      </c>
      <c r="E94" s="30">
        <v>2591662.98</v>
      </c>
      <c r="F94" s="30">
        <v>1713456.74</v>
      </c>
      <c r="G94" s="30">
        <v>0</v>
      </c>
      <c r="H94" s="30">
        <v>342360.94310614519</v>
      </c>
      <c r="I94" s="30">
        <v>0</v>
      </c>
      <c r="J94" s="30">
        <v>0</v>
      </c>
      <c r="K94" s="30">
        <v>0</v>
      </c>
      <c r="L94" s="30">
        <v>0</v>
      </c>
      <c r="M94" s="30">
        <v>0</v>
      </c>
      <c r="N94" s="30">
        <v>0</v>
      </c>
      <c r="O94" s="30">
        <v>0</v>
      </c>
      <c r="P94" s="30">
        <v>0</v>
      </c>
      <c r="Q94" s="30">
        <v>0</v>
      </c>
      <c r="R94" s="30">
        <v>47297.050279329589</v>
      </c>
      <c r="S94" s="30">
        <v>104826.50949720661</v>
      </c>
      <c r="T94" s="30">
        <v>270462.93631284795</v>
      </c>
      <c r="U94" s="30">
        <v>0</v>
      </c>
      <c r="V94" s="30">
        <v>1485.0131421744311</v>
      </c>
      <c r="W94" s="30">
        <v>0</v>
      </c>
      <c r="X94" s="30">
        <v>0</v>
      </c>
      <c r="Y94" s="30">
        <v>0</v>
      </c>
      <c r="Z94" s="30">
        <v>0</v>
      </c>
      <c r="AA94" s="30">
        <v>0</v>
      </c>
      <c r="AB94" s="30">
        <v>122000</v>
      </c>
      <c r="AC94" s="30">
        <v>0</v>
      </c>
      <c r="AD94" s="30">
        <v>0</v>
      </c>
      <c r="AE94" s="30">
        <v>0</v>
      </c>
      <c r="AF94" s="30">
        <v>0</v>
      </c>
      <c r="AG94" s="30">
        <v>0</v>
      </c>
      <c r="AH94" s="30">
        <v>0</v>
      </c>
      <c r="AI94" s="30">
        <v>0</v>
      </c>
      <c r="AJ94" s="30">
        <v>0</v>
      </c>
      <c r="AK94" s="30">
        <v>0</v>
      </c>
      <c r="AL94" s="30">
        <v>0</v>
      </c>
      <c r="AM94" s="30">
        <v>0</v>
      </c>
      <c r="AN94" s="30">
        <v>0</v>
      </c>
      <c r="AO94" s="30">
        <v>4305119.72</v>
      </c>
      <c r="AP94" s="30">
        <v>766432.45233770378</v>
      </c>
      <c r="AQ94" s="30">
        <v>122000</v>
      </c>
      <c r="AR94" s="30">
        <v>348204.88838128035</v>
      </c>
      <c r="AS94" s="30">
        <v>5193552.1723377034</v>
      </c>
      <c r="AT94" s="30">
        <v>0</v>
      </c>
      <c r="AU94" s="30">
        <v>5193552.1723377034</v>
      </c>
      <c r="AV94" s="30">
        <v>5071552.1723377034</v>
      </c>
      <c r="AW94" s="30">
        <v>5622.5633839664115</v>
      </c>
      <c r="AX94" s="30">
        <v>5169.2754204241073</v>
      </c>
      <c r="AY94" s="30">
        <v>8.7688878358335692E-2</v>
      </c>
      <c r="AZ94" s="30">
        <v>-7.4535546604585334E-2</v>
      </c>
      <c r="BA94" s="30">
        <v>-347535.88164788455</v>
      </c>
      <c r="BB94" s="30">
        <v>4846016.2906898186</v>
      </c>
      <c r="BC94" s="30">
        <v>5372.5236038689782</v>
      </c>
      <c r="BD94" s="30">
        <v>1.264504320771076E-2</v>
      </c>
      <c r="BE94" s="30">
        <v>-4987.5863240223462</v>
      </c>
      <c r="BF94" s="30">
        <v>4841028.7043657964</v>
      </c>
    </row>
    <row r="95" spans="1:58">
      <c r="A95">
        <v>101365</v>
      </c>
      <c r="B95">
        <v>3025408</v>
      </c>
      <c r="C95" t="s">
        <v>94</v>
      </c>
      <c r="D95">
        <v>0</v>
      </c>
      <c r="E95" s="30">
        <v>1212306.44</v>
      </c>
      <c r="F95" s="30">
        <v>1126394.96</v>
      </c>
      <c r="G95" s="30">
        <v>0</v>
      </c>
      <c r="H95" s="30">
        <v>283374.23745583039</v>
      </c>
      <c r="I95" s="30">
        <v>0</v>
      </c>
      <c r="J95" s="30">
        <v>0</v>
      </c>
      <c r="K95" s="30">
        <v>0</v>
      </c>
      <c r="L95" s="30">
        <v>0</v>
      </c>
      <c r="M95" s="30">
        <v>0</v>
      </c>
      <c r="N95" s="30">
        <v>0</v>
      </c>
      <c r="O95" s="30">
        <v>0</v>
      </c>
      <c r="P95" s="30">
        <v>0</v>
      </c>
      <c r="Q95" s="30">
        <v>0</v>
      </c>
      <c r="R95" s="30">
        <v>15954.990583804201</v>
      </c>
      <c r="S95" s="30">
        <v>52903.38983050867</v>
      </c>
      <c r="T95" s="30">
        <v>201882.7683615814</v>
      </c>
      <c r="U95" s="30">
        <v>0</v>
      </c>
      <c r="V95" s="30">
        <v>128190.26315789449</v>
      </c>
      <c r="W95" s="30">
        <v>0</v>
      </c>
      <c r="X95" s="30">
        <v>0</v>
      </c>
      <c r="Y95" s="30">
        <v>0</v>
      </c>
      <c r="Z95" s="30">
        <v>0</v>
      </c>
      <c r="AA95" s="30">
        <v>31219.487894736692</v>
      </c>
      <c r="AB95" s="30">
        <v>122000</v>
      </c>
      <c r="AC95" s="30">
        <v>0</v>
      </c>
      <c r="AD95" s="30">
        <v>0</v>
      </c>
      <c r="AE95" s="30">
        <v>0</v>
      </c>
      <c r="AF95" s="30">
        <v>0</v>
      </c>
      <c r="AG95" s="30">
        <v>0</v>
      </c>
      <c r="AH95" s="30">
        <v>0</v>
      </c>
      <c r="AI95" s="30">
        <v>0</v>
      </c>
      <c r="AJ95" s="30">
        <v>0</v>
      </c>
      <c r="AK95" s="30">
        <v>0</v>
      </c>
      <c r="AL95" s="30">
        <v>0</v>
      </c>
      <c r="AM95" s="30">
        <v>0</v>
      </c>
      <c r="AN95" s="30">
        <v>0</v>
      </c>
      <c r="AO95" s="30">
        <v>2338701.4</v>
      </c>
      <c r="AP95" s="30">
        <v>713525.13728435582</v>
      </c>
      <c r="AQ95" s="30">
        <v>122000</v>
      </c>
      <c r="AR95" s="30">
        <v>375474.39129897614</v>
      </c>
      <c r="AS95" s="30">
        <v>3174226.5372843556</v>
      </c>
      <c r="AT95" s="30">
        <v>0</v>
      </c>
      <c r="AU95" s="30">
        <v>3174226.5372843556</v>
      </c>
      <c r="AV95" s="30">
        <v>3052226.5372843556</v>
      </c>
      <c r="AW95" s="30">
        <v>6229.0337495599097</v>
      </c>
      <c r="AX95" s="30">
        <v>6389.4633977443609</v>
      </c>
      <c r="AY95" s="30">
        <v>-2.5108469709848702E-2</v>
      </c>
      <c r="AZ95" s="30">
        <v>1.0108469709848703E-2</v>
      </c>
      <c r="BA95" s="30">
        <v>31647.971636960061</v>
      </c>
      <c r="BB95" s="30">
        <v>3205874.5089213159</v>
      </c>
      <c r="BC95" s="30">
        <v>6542.6010386149301</v>
      </c>
      <c r="BD95" s="30">
        <v>-1.151051858656682E-2</v>
      </c>
      <c r="BE95" s="30">
        <v>-3866.5328621908129</v>
      </c>
      <c r="BF95" s="30">
        <v>3202007.9760591253</v>
      </c>
    </row>
    <row r="96" spans="1:58">
      <c r="A96">
        <v>135747</v>
      </c>
      <c r="B96">
        <v>3025427</v>
      </c>
      <c r="C96" t="s">
        <v>235</v>
      </c>
      <c r="D96">
        <v>0</v>
      </c>
      <c r="E96" s="30">
        <v>2557298.3879999998</v>
      </c>
      <c r="F96" s="30">
        <v>1714411.3119999999</v>
      </c>
      <c r="G96" s="30">
        <v>0</v>
      </c>
      <c r="H96" s="30">
        <v>127573.45042016807</v>
      </c>
      <c r="I96" s="30">
        <v>0</v>
      </c>
      <c r="J96" s="30">
        <v>0</v>
      </c>
      <c r="K96" s="30">
        <v>0</v>
      </c>
      <c r="L96" s="30">
        <v>0</v>
      </c>
      <c r="M96" s="30">
        <v>0</v>
      </c>
      <c r="N96" s="30">
        <v>0</v>
      </c>
      <c r="O96" s="30">
        <v>0</v>
      </c>
      <c r="P96" s="30">
        <v>0</v>
      </c>
      <c r="Q96" s="30">
        <v>0</v>
      </c>
      <c r="R96" s="30">
        <v>4923.4966592427627</v>
      </c>
      <c r="S96" s="30">
        <v>7346.375278396401</v>
      </c>
      <c r="T96" s="30">
        <v>20350.785077951004</v>
      </c>
      <c r="U96" s="30">
        <v>0</v>
      </c>
      <c r="V96" s="30">
        <v>17814.477777777724</v>
      </c>
      <c r="W96" s="30">
        <v>0</v>
      </c>
      <c r="X96" s="30">
        <v>0</v>
      </c>
      <c r="Y96" s="30">
        <v>0</v>
      </c>
      <c r="Z96" s="30">
        <v>0</v>
      </c>
      <c r="AA96" s="30">
        <v>0</v>
      </c>
      <c r="AB96" s="30">
        <v>122000</v>
      </c>
      <c r="AC96" s="30">
        <v>0</v>
      </c>
      <c r="AD96" s="30">
        <v>0</v>
      </c>
      <c r="AE96" s="30">
        <v>0</v>
      </c>
      <c r="AF96" s="30">
        <v>0</v>
      </c>
      <c r="AG96" s="30">
        <v>0</v>
      </c>
      <c r="AH96" s="30">
        <v>0</v>
      </c>
      <c r="AI96" s="30">
        <v>0</v>
      </c>
      <c r="AJ96" s="30">
        <v>0</v>
      </c>
      <c r="AK96" s="30">
        <v>0</v>
      </c>
      <c r="AL96" s="30">
        <v>0</v>
      </c>
      <c r="AM96" s="30">
        <v>0</v>
      </c>
      <c r="AN96" s="30">
        <v>0</v>
      </c>
      <c r="AO96" s="30">
        <v>4271709.6999999993</v>
      </c>
      <c r="AP96" s="30">
        <v>178008.58521353599</v>
      </c>
      <c r="AQ96" s="30">
        <v>122000</v>
      </c>
      <c r="AR96" s="30">
        <v>242080.23576492938</v>
      </c>
      <c r="AS96" s="30">
        <v>4571718.2852135357</v>
      </c>
      <c r="AT96" s="30">
        <v>0</v>
      </c>
      <c r="AU96" s="30">
        <v>4571718.2852135357</v>
      </c>
      <c r="AV96" s="30">
        <v>4449718.2852135357</v>
      </c>
      <c r="AW96" s="30">
        <v>4971.752273981604</v>
      </c>
      <c r="AX96" s="30">
        <v>6105.5780940903824</v>
      </c>
      <c r="AY96" s="30">
        <v>-0.18570327045791349</v>
      </c>
      <c r="AZ96" s="30">
        <v>0.1707032704579135</v>
      </c>
      <c r="BA96" s="30">
        <v>932806.72308419331</v>
      </c>
      <c r="BB96" s="30">
        <v>5504525.0082977293</v>
      </c>
      <c r="BC96" s="30">
        <v>6150.3072718410385</v>
      </c>
      <c r="BD96" s="30">
        <v>-1.5469663825028457E-2</v>
      </c>
      <c r="BE96" s="30">
        <v>-2428.5837535014007</v>
      </c>
      <c r="BF96" s="30">
        <v>5502096.4245442282</v>
      </c>
    </row>
    <row r="97" spans="1:58">
      <c r="A97">
        <v>101278</v>
      </c>
      <c r="B97">
        <v>3022024</v>
      </c>
      <c r="C97" t="s">
        <v>41</v>
      </c>
      <c r="D97">
        <v>791528.5</v>
      </c>
      <c r="E97" s="30">
        <v>0</v>
      </c>
      <c r="F97" s="30">
        <v>0</v>
      </c>
      <c r="G97" s="30">
        <v>116219.04</v>
      </c>
      <c r="H97" s="30">
        <v>0</v>
      </c>
      <c r="I97" s="30">
        <v>0</v>
      </c>
      <c r="J97" s="30">
        <v>0</v>
      </c>
      <c r="K97" s="30">
        <v>0</v>
      </c>
      <c r="L97" s="30">
        <v>2783.305439330542</v>
      </c>
      <c r="M97" s="30">
        <v>15707.999999999996</v>
      </c>
      <c r="N97" s="30">
        <v>0</v>
      </c>
      <c r="O97" s="30">
        <v>0</v>
      </c>
      <c r="P97" s="30">
        <v>0</v>
      </c>
      <c r="Q97" s="30">
        <v>0</v>
      </c>
      <c r="R97" s="30">
        <v>0</v>
      </c>
      <c r="S97" s="30">
        <v>0</v>
      </c>
      <c r="T97" s="30">
        <v>0</v>
      </c>
      <c r="U97" s="30">
        <v>34567.211538461597</v>
      </c>
      <c r="V97" s="30">
        <v>0</v>
      </c>
      <c r="W97" s="30">
        <v>0</v>
      </c>
      <c r="X97" s="30">
        <v>0</v>
      </c>
      <c r="Y97" s="30">
        <v>0</v>
      </c>
      <c r="Z97" s="30">
        <v>5095.6795815900077</v>
      </c>
      <c r="AA97" s="30">
        <v>0</v>
      </c>
      <c r="AB97" s="30">
        <v>122000</v>
      </c>
      <c r="AC97" s="30">
        <v>0</v>
      </c>
      <c r="AD97" s="30">
        <v>0</v>
      </c>
      <c r="AE97" s="30">
        <v>0</v>
      </c>
      <c r="AF97" s="30">
        <v>47709</v>
      </c>
      <c r="AG97" s="30">
        <v>0</v>
      </c>
      <c r="AH97" s="30">
        <v>0</v>
      </c>
      <c r="AI97" s="30">
        <v>0</v>
      </c>
      <c r="AJ97" s="30">
        <v>0</v>
      </c>
      <c r="AK97" s="30">
        <v>0</v>
      </c>
      <c r="AL97" s="30">
        <v>0</v>
      </c>
      <c r="AM97" s="30">
        <v>0</v>
      </c>
      <c r="AN97" s="30">
        <v>0</v>
      </c>
      <c r="AO97" s="30">
        <v>791528.5</v>
      </c>
      <c r="AP97" s="30">
        <v>174373.23655938212</v>
      </c>
      <c r="AQ97" s="30">
        <v>169709</v>
      </c>
      <c r="AR97" s="30">
        <v>102223.74270791771</v>
      </c>
      <c r="AS97" s="30">
        <v>1135610.7365593822</v>
      </c>
      <c r="AT97" s="30">
        <v>1135610.7365593822</v>
      </c>
      <c r="AU97" s="30">
        <v>0</v>
      </c>
      <c r="AV97" s="30">
        <v>965901.73655938217</v>
      </c>
      <c r="AW97" s="30">
        <v>4058.4106578125302</v>
      </c>
      <c r="AX97" s="30">
        <v>4366.073726359833</v>
      </c>
      <c r="AY97" s="30">
        <v>-7.0466759800644416E-2</v>
      </c>
      <c r="AZ97" s="30">
        <v>5.5466759800644416E-2</v>
      </c>
      <c r="BA97" s="30">
        <v>57636.927111153469</v>
      </c>
      <c r="BB97" s="30">
        <v>1193247.6636705357</v>
      </c>
      <c r="BC97" s="30">
        <v>5013.64564567452</v>
      </c>
      <c r="BD97" s="30">
        <v>2.7214994270608583E-2</v>
      </c>
      <c r="BE97" s="30">
        <v>-1913.66</v>
      </c>
      <c r="BF97" s="30">
        <v>1191334.0036705357</v>
      </c>
    </row>
    <row r="98" spans="1:58">
      <c r="A98">
        <v>103119</v>
      </c>
      <c r="B98">
        <v>3023521</v>
      </c>
      <c r="C98" t="s">
        <v>394</v>
      </c>
      <c r="D98">
        <v>1795905</v>
      </c>
      <c r="E98" s="30">
        <v>1479586.5999999999</v>
      </c>
      <c r="F98" s="30">
        <v>0</v>
      </c>
      <c r="G98" s="30">
        <v>183641.43025210084</v>
      </c>
      <c r="H98" s="30">
        <v>104795.91680672269</v>
      </c>
      <c r="I98" s="30">
        <v>0</v>
      </c>
      <c r="J98" s="30">
        <v>0</v>
      </c>
      <c r="K98" s="30">
        <v>0</v>
      </c>
      <c r="L98" s="30">
        <v>10869.920318725095</v>
      </c>
      <c r="M98" s="30">
        <v>30850.996015936253</v>
      </c>
      <c r="N98" s="30">
        <v>9046.6135458167319</v>
      </c>
      <c r="O98" s="30">
        <v>0</v>
      </c>
      <c r="P98" s="30">
        <v>0</v>
      </c>
      <c r="Q98" s="30">
        <v>0</v>
      </c>
      <c r="R98" s="30">
        <v>8364.7899159664175</v>
      </c>
      <c r="S98" s="30">
        <v>34136.470588235286</v>
      </c>
      <c r="T98" s="30">
        <v>22796.722689075592</v>
      </c>
      <c r="U98" s="30">
        <v>93496.758104738285</v>
      </c>
      <c r="V98" s="30">
        <v>18100.847457627118</v>
      </c>
      <c r="W98" s="30">
        <v>0</v>
      </c>
      <c r="X98" s="30">
        <v>0</v>
      </c>
      <c r="Y98" s="30">
        <v>0</v>
      </c>
      <c r="Z98" s="30">
        <v>0</v>
      </c>
      <c r="AA98" s="30">
        <v>0</v>
      </c>
      <c r="AB98" s="30">
        <v>122000</v>
      </c>
      <c r="AC98" s="30">
        <v>0</v>
      </c>
      <c r="AD98" s="30">
        <v>0</v>
      </c>
      <c r="AE98" s="30">
        <v>81320.96666666666</v>
      </c>
      <c r="AF98" s="30">
        <v>0</v>
      </c>
      <c r="AG98" s="30">
        <v>0</v>
      </c>
      <c r="AH98" s="30">
        <v>0</v>
      </c>
      <c r="AI98" s="30">
        <v>0</v>
      </c>
      <c r="AJ98" s="30">
        <v>0</v>
      </c>
      <c r="AK98" s="30">
        <v>0</v>
      </c>
      <c r="AL98" s="30">
        <v>0</v>
      </c>
      <c r="AM98" s="30">
        <v>0</v>
      </c>
      <c r="AN98" s="30">
        <v>0</v>
      </c>
      <c r="AO98" s="30">
        <v>3275491.5999999996</v>
      </c>
      <c r="AP98" s="30">
        <v>516100.46569494432</v>
      </c>
      <c r="AQ98" s="30">
        <v>203320.96666666667</v>
      </c>
      <c r="AR98" s="30">
        <v>339895.29958888114</v>
      </c>
      <c r="AS98" s="30">
        <v>3994913.0323616108</v>
      </c>
      <c r="AT98" s="30">
        <v>2252979.3323549638</v>
      </c>
      <c r="AU98" s="30">
        <v>1741933.7000066463</v>
      </c>
      <c r="AV98" s="30">
        <v>3872913.0323616108</v>
      </c>
      <c r="AW98" s="30">
        <v>4556.368273366601</v>
      </c>
      <c r="AX98" s="30">
        <v>4405.5814329971181</v>
      </c>
      <c r="AY98" s="30">
        <v>3.422632010388299E-2</v>
      </c>
      <c r="AZ98" s="30">
        <v>-2.9092372088300542E-2</v>
      </c>
      <c r="BA98" s="30">
        <v>-108943.49216695139</v>
      </c>
      <c r="BB98" s="30">
        <v>3885969.5401946595</v>
      </c>
      <c r="BC98" s="30">
        <v>4571.7288708172464</v>
      </c>
      <c r="BD98" s="30">
        <v>-2.1052787898072634E-3</v>
      </c>
      <c r="BE98" s="30">
        <v>-5350.6487394957985</v>
      </c>
      <c r="BF98" s="30">
        <v>3880618.8914551637</v>
      </c>
    </row>
    <row r="99" spans="1:58">
      <c r="A99">
        <v>136938</v>
      </c>
      <c r="B99">
        <v>3022001</v>
      </c>
      <c r="C99" t="s">
        <v>108</v>
      </c>
      <c r="D99">
        <v>516599.83333333326</v>
      </c>
      <c r="E99" s="30">
        <v>0</v>
      </c>
      <c r="F99" s="30">
        <v>0</v>
      </c>
      <c r="G99" s="30">
        <v>5116.9758730158719</v>
      </c>
      <c r="H99" s="30">
        <v>0</v>
      </c>
      <c r="I99" s="30">
        <v>0</v>
      </c>
      <c r="J99" s="30">
        <v>0</v>
      </c>
      <c r="K99" s="30">
        <v>0</v>
      </c>
      <c r="L99" s="30">
        <v>607.2121212121217</v>
      </c>
      <c r="M99" s="30">
        <v>0</v>
      </c>
      <c r="N99" s="30">
        <v>0</v>
      </c>
      <c r="O99" s="30">
        <v>0</v>
      </c>
      <c r="P99" s="30">
        <v>0</v>
      </c>
      <c r="Q99" s="30">
        <v>0</v>
      </c>
      <c r="R99" s="30">
        <v>0</v>
      </c>
      <c r="S99" s="30">
        <v>0</v>
      </c>
      <c r="T99" s="30">
        <v>0</v>
      </c>
      <c r="U99" s="30">
        <v>3049.1358024691326</v>
      </c>
      <c r="V99" s="30">
        <v>0</v>
      </c>
      <c r="W99" s="30">
        <v>0</v>
      </c>
      <c r="X99" s="30">
        <v>0</v>
      </c>
      <c r="Y99" s="30">
        <v>0</v>
      </c>
      <c r="Z99" s="30">
        <v>0</v>
      </c>
      <c r="AA99" s="30">
        <v>0</v>
      </c>
      <c r="AB99" s="30">
        <v>122000</v>
      </c>
      <c r="AC99" s="30">
        <v>0</v>
      </c>
      <c r="AD99" s="30">
        <v>0</v>
      </c>
      <c r="AE99" s="30">
        <v>0</v>
      </c>
      <c r="AF99" s="30">
        <v>13851</v>
      </c>
      <c r="AG99" s="30">
        <v>0</v>
      </c>
      <c r="AH99" s="30">
        <v>0</v>
      </c>
      <c r="AI99" s="30">
        <v>0</v>
      </c>
      <c r="AJ99" s="30">
        <v>0</v>
      </c>
      <c r="AK99" s="30">
        <v>0</v>
      </c>
      <c r="AL99" s="30">
        <v>0</v>
      </c>
      <c r="AM99" s="30">
        <v>0</v>
      </c>
      <c r="AN99" s="30">
        <v>0</v>
      </c>
      <c r="AO99" s="30">
        <v>516599.83333333326</v>
      </c>
      <c r="AP99" s="30">
        <v>8773.3237966971265</v>
      </c>
      <c r="AQ99" s="30">
        <v>135851</v>
      </c>
      <c r="AR99" s="30">
        <v>27440.965901314728</v>
      </c>
      <c r="AS99" s="30">
        <v>661224.15713003033</v>
      </c>
      <c r="AT99" s="30">
        <v>661224.15713003033</v>
      </c>
      <c r="AU99" s="30">
        <v>0</v>
      </c>
      <c r="AV99" s="30">
        <v>525373.15713003033</v>
      </c>
      <c r="AW99" s="30">
        <v>3382.230625300625</v>
      </c>
      <c r="AX99" s="30">
        <v>3372.2306251948048</v>
      </c>
      <c r="AY99" s="30">
        <v>2.9653962665268452E-3</v>
      </c>
      <c r="AZ99" s="30">
        <v>0</v>
      </c>
      <c r="BA99" s="30">
        <v>0</v>
      </c>
      <c r="BB99" s="30">
        <v>661224.15713003033</v>
      </c>
      <c r="BC99" s="30">
        <v>4256.8078785195094</v>
      </c>
      <c r="BD99" s="30">
        <v>-3.9270917395071714E-2</v>
      </c>
      <c r="BE99" s="30">
        <v>0</v>
      </c>
      <c r="BF99" s="30">
        <v>661224.15713003033</v>
      </c>
    </row>
    <row r="100" spans="1:58">
      <c r="A100">
        <v>138272</v>
      </c>
      <c r="B100">
        <v>3022004</v>
      </c>
      <c r="C100" t="s">
        <v>109</v>
      </c>
      <c r="D100">
        <v>416827.33333333331</v>
      </c>
      <c r="E100" s="30">
        <v>0</v>
      </c>
      <c r="F100" s="30">
        <v>0</v>
      </c>
      <c r="G100" s="30">
        <v>0</v>
      </c>
      <c r="H100" s="30">
        <v>0</v>
      </c>
      <c r="I100" s="30">
        <v>0</v>
      </c>
      <c r="J100" s="30">
        <v>0</v>
      </c>
      <c r="K100" s="30">
        <v>0</v>
      </c>
      <c r="L100" s="30">
        <v>682.19409282700337</v>
      </c>
      <c r="M100" s="30">
        <v>1137.5189873417751</v>
      </c>
      <c r="N100" s="30">
        <v>0</v>
      </c>
      <c r="O100" s="30">
        <v>0</v>
      </c>
      <c r="P100" s="30">
        <v>0</v>
      </c>
      <c r="Q100" s="30">
        <v>0</v>
      </c>
      <c r="R100" s="30">
        <v>0</v>
      </c>
      <c r="S100" s="30">
        <v>0</v>
      </c>
      <c r="T100" s="30">
        <v>0</v>
      </c>
      <c r="U100" s="30">
        <v>19537.254901960812</v>
      </c>
      <c r="V100" s="30">
        <v>0</v>
      </c>
      <c r="W100" s="30">
        <v>0</v>
      </c>
      <c r="X100" s="30">
        <v>0</v>
      </c>
      <c r="Y100" s="30">
        <v>0</v>
      </c>
      <c r="Z100" s="30">
        <v>0</v>
      </c>
      <c r="AA100" s="30">
        <v>0</v>
      </c>
      <c r="AB100" s="30">
        <v>122000</v>
      </c>
      <c r="AC100" s="30">
        <v>0</v>
      </c>
      <c r="AD100" s="30">
        <v>0</v>
      </c>
      <c r="AE100" s="30">
        <v>0</v>
      </c>
      <c r="AF100" s="30">
        <v>6976.8</v>
      </c>
      <c r="AG100" s="30">
        <v>0</v>
      </c>
      <c r="AH100" s="30">
        <v>0</v>
      </c>
      <c r="AI100" s="30">
        <v>0</v>
      </c>
      <c r="AJ100" s="30">
        <v>0</v>
      </c>
      <c r="AK100" s="30">
        <v>0</v>
      </c>
      <c r="AL100" s="30">
        <v>0</v>
      </c>
      <c r="AM100" s="30">
        <v>0</v>
      </c>
      <c r="AN100" s="30">
        <v>0</v>
      </c>
      <c r="AO100" s="30">
        <v>416827.33333333331</v>
      </c>
      <c r="AP100" s="30">
        <v>21356.96798212959</v>
      </c>
      <c r="AQ100" s="30">
        <v>128976.8</v>
      </c>
      <c r="AR100" s="30">
        <v>38658.427517994569</v>
      </c>
      <c r="AS100" s="30">
        <v>567161.10131546296</v>
      </c>
      <c r="AT100" s="30">
        <v>567161.10131546296</v>
      </c>
      <c r="AU100" s="30">
        <v>0</v>
      </c>
      <c r="AV100" s="30">
        <v>438184.30131546297</v>
      </c>
      <c r="AW100" s="30">
        <v>3496.1513402829496</v>
      </c>
      <c r="AX100" s="30">
        <v>3492.0398213286712</v>
      </c>
      <c r="AY100" s="30">
        <v>1.1773974996407705E-3</v>
      </c>
      <c r="AZ100" s="30">
        <v>0</v>
      </c>
      <c r="BA100" s="30">
        <v>0</v>
      </c>
      <c r="BB100" s="30">
        <v>567161.10131546296</v>
      </c>
      <c r="BC100" s="30">
        <v>4525.2215530489066</v>
      </c>
      <c r="BD100" s="30">
        <v>-6.599081636445614E-2</v>
      </c>
      <c r="BE100" s="30">
        <v>0</v>
      </c>
      <c r="BF100" s="30">
        <v>567161.10131546296</v>
      </c>
    </row>
    <row r="101" spans="1:58">
      <c r="A101">
        <v>139489</v>
      </c>
      <c r="B101">
        <v>3022018</v>
      </c>
      <c r="C101" t="s">
        <v>114</v>
      </c>
      <c r="D101">
        <v>1386837.75</v>
      </c>
      <c r="E101" s="30">
        <v>0</v>
      </c>
      <c r="F101" s="30">
        <v>0</v>
      </c>
      <c r="G101" s="30">
        <v>293772.27527559054</v>
      </c>
      <c r="H101" s="30">
        <v>0</v>
      </c>
      <c r="I101" s="30">
        <v>0</v>
      </c>
      <c r="J101" s="30">
        <v>0</v>
      </c>
      <c r="K101" s="30">
        <v>0</v>
      </c>
      <c r="L101" s="30">
        <v>29421.666666666704</v>
      </c>
      <c r="M101" s="30">
        <v>12361.302325581397</v>
      </c>
      <c r="N101" s="30">
        <v>49840.658914728643</v>
      </c>
      <c r="O101" s="30">
        <v>0</v>
      </c>
      <c r="P101" s="30">
        <v>0</v>
      </c>
      <c r="Q101" s="30">
        <v>0</v>
      </c>
      <c r="R101" s="30">
        <v>0</v>
      </c>
      <c r="S101" s="30">
        <v>0</v>
      </c>
      <c r="T101" s="30">
        <v>0</v>
      </c>
      <c r="U101" s="30">
        <v>13168.989637305705</v>
      </c>
      <c r="V101" s="30">
        <v>0</v>
      </c>
      <c r="W101" s="30">
        <v>0</v>
      </c>
      <c r="X101" s="30">
        <v>0</v>
      </c>
      <c r="Y101" s="30">
        <v>0</v>
      </c>
      <c r="Z101" s="30">
        <v>0</v>
      </c>
      <c r="AA101" s="30">
        <v>0</v>
      </c>
      <c r="AB101" s="30">
        <v>122000</v>
      </c>
      <c r="AC101" s="30">
        <v>0</v>
      </c>
      <c r="AD101" s="30">
        <v>0</v>
      </c>
      <c r="AE101" s="30">
        <v>0</v>
      </c>
      <c r="AF101" s="30">
        <v>4584.9000000000005</v>
      </c>
      <c r="AG101" s="30">
        <v>0</v>
      </c>
      <c r="AH101" s="30">
        <v>0</v>
      </c>
      <c r="AI101" s="30">
        <v>0</v>
      </c>
      <c r="AJ101" s="30">
        <v>0</v>
      </c>
      <c r="AK101" s="30">
        <v>0</v>
      </c>
      <c r="AL101" s="30">
        <v>0</v>
      </c>
      <c r="AM101" s="30">
        <v>0</v>
      </c>
      <c r="AN101" s="30">
        <v>0</v>
      </c>
      <c r="AO101" s="30">
        <v>1386837.75</v>
      </c>
      <c r="AP101" s="30">
        <v>398564.89281987294</v>
      </c>
      <c r="AQ101" s="30">
        <v>126584.9</v>
      </c>
      <c r="AR101" s="30">
        <v>152655.86902381916</v>
      </c>
      <c r="AS101" s="30">
        <v>1911987.542819873</v>
      </c>
      <c r="AT101" s="30">
        <v>1911987.542819873</v>
      </c>
      <c r="AU101" s="30">
        <v>0</v>
      </c>
      <c r="AV101" s="30">
        <v>1785402.6428198731</v>
      </c>
      <c r="AW101" s="30">
        <v>4281.5411098797913</v>
      </c>
      <c r="AX101" s="30">
        <v>4244.4588573643414</v>
      </c>
      <c r="AY101" s="30">
        <v>8.7366266847210463E-3</v>
      </c>
      <c r="AZ101" s="30">
        <v>-7.4261326820128891E-3</v>
      </c>
      <c r="BA101" s="30">
        <v>-13143.80440410122</v>
      </c>
      <c r="BB101" s="30">
        <v>1898843.7384157716</v>
      </c>
      <c r="BC101" s="30">
        <v>4553.582106512642</v>
      </c>
      <c r="BD101" s="30">
        <v>-1.4005732114082958E-3</v>
      </c>
      <c r="BE101" s="30">
        <v>0</v>
      </c>
      <c r="BF101" s="30">
        <v>1898843.7384157716</v>
      </c>
    </row>
    <row r="102" spans="1:58">
      <c r="A102">
        <v>139562</v>
      </c>
      <c r="B102">
        <v>3022020</v>
      </c>
      <c r="C102" t="s">
        <v>107</v>
      </c>
      <c r="D102">
        <v>357518.125</v>
      </c>
      <c r="E102" s="30">
        <v>0</v>
      </c>
      <c r="F102" s="30">
        <v>0</v>
      </c>
      <c r="G102" s="30">
        <v>0</v>
      </c>
      <c r="H102" s="30">
        <v>0</v>
      </c>
      <c r="I102" s="30">
        <v>0</v>
      </c>
      <c r="J102" s="30">
        <v>0</v>
      </c>
      <c r="K102" s="30">
        <v>0</v>
      </c>
      <c r="L102" s="30">
        <v>770.41666666666583</v>
      </c>
      <c r="M102" s="30">
        <v>0</v>
      </c>
      <c r="N102" s="30">
        <v>0</v>
      </c>
      <c r="O102" s="30">
        <v>0</v>
      </c>
      <c r="P102" s="30">
        <v>0</v>
      </c>
      <c r="Q102" s="30">
        <v>0</v>
      </c>
      <c r="R102" s="30">
        <v>0</v>
      </c>
      <c r="S102" s="30">
        <v>0</v>
      </c>
      <c r="T102" s="30">
        <v>0</v>
      </c>
      <c r="U102" s="30">
        <v>7596.666666666647</v>
      </c>
      <c r="V102" s="30">
        <v>0</v>
      </c>
      <c r="W102" s="30">
        <v>0</v>
      </c>
      <c r="X102" s="30">
        <v>0</v>
      </c>
      <c r="Y102" s="30">
        <v>0</v>
      </c>
      <c r="Z102" s="30">
        <v>0</v>
      </c>
      <c r="AA102" s="30">
        <v>0</v>
      </c>
      <c r="AB102" s="30">
        <v>122000</v>
      </c>
      <c r="AC102" s="30">
        <v>0</v>
      </c>
      <c r="AD102" s="30">
        <v>0</v>
      </c>
      <c r="AE102" s="30">
        <v>0</v>
      </c>
      <c r="AF102" s="30">
        <v>2686.85</v>
      </c>
      <c r="AG102" s="30">
        <v>0</v>
      </c>
      <c r="AH102" s="30">
        <v>0</v>
      </c>
      <c r="AI102" s="30">
        <v>0</v>
      </c>
      <c r="AJ102" s="30">
        <v>0</v>
      </c>
      <c r="AK102" s="30">
        <v>0</v>
      </c>
      <c r="AL102" s="30">
        <v>0</v>
      </c>
      <c r="AM102" s="30">
        <v>0</v>
      </c>
      <c r="AN102" s="30">
        <v>0</v>
      </c>
      <c r="AO102" s="30">
        <v>357518.125</v>
      </c>
      <c r="AP102" s="30">
        <v>8367.0833333333121</v>
      </c>
      <c r="AQ102" s="30">
        <v>124686.85</v>
      </c>
      <c r="AR102" s="30">
        <v>23839.065624999981</v>
      </c>
      <c r="AS102" s="30">
        <v>490572.05833333335</v>
      </c>
      <c r="AT102" s="30">
        <v>490572.05833333335</v>
      </c>
      <c r="AU102" s="30">
        <v>0</v>
      </c>
      <c r="AV102" s="30">
        <v>365885.20833333337</v>
      </c>
      <c r="AW102" s="30">
        <v>3403.5833333333335</v>
      </c>
      <c r="AX102" s="30">
        <v>3393.5833329032257</v>
      </c>
      <c r="AY102" s="30">
        <v>2.9467378429021015E-3</v>
      </c>
      <c r="AZ102" s="30">
        <v>0</v>
      </c>
      <c r="BA102" s="30">
        <v>0</v>
      </c>
      <c r="BB102" s="30">
        <v>490572.05833333335</v>
      </c>
      <c r="BC102" s="30">
        <v>4563.4610077519383</v>
      </c>
      <c r="BD102" s="30">
        <v>-8.7754053393665377E-2</v>
      </c>
      <c r="BE102" s="30">
        <v>0</v>
      </c>
      <c r="BF102" s="30">
        <v>490572.05833333335</v>
      </c>
    </row>
    <row r="103" spans="1:58">
      <c r="A103">
        <v>138649</v>
      </c>
      <c r="B103">
        <v>3022030</v>
      </c>
      <c r="C103" t="s">
        <v>115</v>
      </c>
      <c r="D103">
        <v>339226.5</v>
      </c>
      <c r="E103" s="30">
        <v>0</v>
      </c>
      <c r="F103" s="30">
        <v>0</v>
      </c>
      <c r="G103" s="30">
        <v>31500.696428571428</v>
      </c>
      <c r="H103" s="30">
        <v>0</v>
      </c>
      <c r="I103" s="30">
        <v>0</v>
      </c>
      <c r="J103" s="30">
        <v>0</v>
      </c>
      <c r="K103" s="30">
        <v>0</v>
      </c>
      <c r="L103" s="30">
        <v>2011.9266055045887</v>
      </c>
      <c r="M103" s="30">
        <v>0</v>
      </c>
      <c r="N103" s="30">
        <v>0</v>
      </c>
      <c r="O103" s="30">
        <v>0</v>
      </c>
      <c r="P103" s="30">
        <v>0</v>
      </c>
      <c r="Q103" s="30">
        <v>0</v>
      </c>
      <c r="R103" s="30">
        <v>0</v>
      </c>
      <c r="S103" s="30">
        <v>0</v>
      </c>
      <c r="T103" s="30">
        <v>0</v>
      </c>
      <c r="U103" s="30">
        <v>15940.769230769236</v>
      </c>
      <c r="V103" s="30">
        <v>0</v>
      </c>
      <c r="W103" s="30">
        <v>0</v>
      </c>
      <c r="X103" s="30">
        <v>0</v>
      </c>
      <c r="Y103" s="30">
        <v>0</v>
      </c>
      <c r="Z103" s="30">
        <v>0</v>
      </c>
      <c r="AA103" s="30">
        <v>0</v>
      </c>
      <c r="AB103" s="30">
        <v>122000</v>
      </c>
      <c r="AC103" s="30">
        <v>0</v>
      </c>
      <c r="AD103" s="30">
        <v>0</v>
      </c>
      <c r="AE103" s="30">
        <v>0</v>
      </c>
      <c r="AF103" s="30">
        <v>818.38</v>
      </c>
      <c r="AG103" s="30">
        <v>0</v>
      </c>
      <c r="AH103" s="30">
        <v>0</v>
      </c>
      <c r="AI103" s="30">
        <v>0</v>
      </c>
      <c r="AJ103" s="30">
        <v>0</v>
      </c>
      <c r="AK103" s="30">
        <v>0</v>
      </c>
      <c r="AL103" s="30">
        <v>0</v>
      </c>
      <c r="AM103" s="30">
        <v>0</v>
      </c>
      <c r="AN103" s="30">
        <v>0</v>
      </c>
      <c r="AO103" s="30">
        <v>339226.5</v>
      </c>
      <c r="AP103" s="30">
        <v>49453.39226484525</v>
      </c>
      <c r="AQ103" s="30">
        <v>122818.38</v>
      </c>
      <c r="AR103" s="30">
        <v>37908.486337584436</v>
      </c>
      <c r="AS103" s="30">
        <v>511498.27226484526</v>
      </c>
      <c r="AT103" s="30">
        <v>511498.27226484526</v>
      </c>
      <c r="AU103" s="30">
        <v>0</v>
      </c>
      <c r="AV103" s="30">
        <v>388679.89226484526</v>
      </c>
      <c r="AW103" s="30">
        <v>3810.5871790671104</v>
      </c>
      <c r="AX103" s="30">
        <v>4086.3047743119264</v>
      </c>
      <c r="AY103" s="30">
        <v>-6.7473575876689923E-2</v>
      </c>
      <c r="AZ103" s="30">
        <v>5.2473575876689924E-2</v>
      </c>
      <c r="BA103" s="30">
        <v>21871.148410273989</v>
      </c>
      <c r="BB103" s="30">
        <v>533369.42067511927</v>
      </c>
      <c r="BC103" s="30">
        <v>5229.1119674031297</v>
      </c>
      <c r="BD103" s="30">
        <v>3.0755461311686716E-3</v>
      </c>
      <c r="BE103" s="30">
        <v>0</v>
      </c>
      <c r="BF103" s="30">
        <v>533369.42067511927</v>
      </c>
    </row>
    <row r="104" spans="1:58">
      <c r="A104">
        <v>139633</v>
      </c>
      <c r="B104">
        <v>3022038</v>
      </c>
      <c r="C104" t="s">
        <v>118</v>
      </c>
      <c r="D104">
        <v>1353580.25</v>
      </c>
      <c r="E104" s="30">
        <v>0</v>
      </c>
      <c r="F104" s="30">
        <v>0</v>
      </c>
      <c r="G104" s="30">
        <v>143284.71246819338</v>
      </c>
      <c r="H104" s="30">
        <v>0</v>
      </c>
      <c r="I104" s="30">
        <v>0</v>
      </c>
      <c r="J104" s="30">
        <v>0</v>
      </c>
      <c r="K104" s="30">
        <v>0</v>
      </c>
      <c r="L104" s="30">
        <v>16095.479274611407</v>
      </c>
      <c r="M104" s="30">
        <v>24948.256476683931</v>
      </c>
      <c r="N104" s="30">
        <v>4433.7694300518069</v>
      </c>
      <c r="O104" s="30">
        <v>0</v>
      </c>
      <c r="P104" s="30">
        <v>0</v>
      </c>
      <c r="Q104" s="30">
        <v>0</v>
      </c>
      <c r="R104" s="30">
        <v>0</v>
      </c>
      <c r="S104" s="30">
        <v>0</v>
      </c>
      <c r="T104" s="30">
        <v>0</v>
      </c>
      <c r="U104" s="30">
        <v>65289.080118694452</v>
      </c>
      <c r="V104" s="30">
        <v>0</v>
      </c>
      <c r="W104" s="30">
        <v>0</v>
      </c>
      <c r="X104" s="30">
        <v>0</v>
      </c>
      <c r="Y104" s="30">
        <v>0</v>
      </c>
      <c r="Z104" s="30">
        <v>10807.5537209303</v>
      </c>
      <c r="AA104" s="30">
        <v>0</v>
      </c>
      <c r="AB104" s="30">
        <v>122000</v>
      </c>
      <c r="AC104" s="30">
        <v>0</v>
      </c>
      <c r="AD104" s="30">
        <v>0</v>
      </c>
      <c r="AE104" s="30">
        <v>0</v>
      </c>
      <c r="AF104" s="30">
        <v>12209.4</v>
      </c>
      <c r="AG104" s="30">
        <v>0</v>
      </c>
      <c r="AH104" s="30">
        <v>0</v>
      </c>
      <c r="AI104" s="30">
        <v>0</v>
      </c>
      <c r="AJ104" s="30">
        <v>0</v>
      </c>
      <c r="AK104" s="30">
        <v>0</v>
      </c>
      <c r="AL104" s="30">
        <v>0</v>
      </c>
      <c r="AM104" s="30">
        <v>0</v>
      </c>
      <c r="AN104" s="30">
        <v>0</v>
      </c>
      <c r="AO104" s="30">
        <v>1353580.25</v>
      </c>
      <c r="AP104" s="30">
        <v>264858.85148916527</v>
      </c>
      <c r="AQ104" s="30">
        <v>134209.4</v>
      </c>
      <c r="AR104" s="30">
        <v>174760.18861953288</v>
      </c>
      <c r="AS104" s="30">
        <v>1752648.5014891652</v>
      </c>
      <c r="AT104" s="30">
        <v>1752648.5014891652</v>
      </c>
      <c r="AU104" s="30">
        <v>0</v>
      </c>
      <c r="AV104" s="30">
        <v>1618439.1014891653</v>
      </c>
      <c r="AW104" s="30">
        <v>3976.5088488677279</v>
      </c>
      <c r="AX104" s="30">
        <v>4088.0571059431527</v>
      </c>
      <c r="AY104" s="30">
        <v>-2.7286374476828537E-2</v>
      </c>
      <c r="AZ104" s="30">
        <v>1.2286374476828538E-2</v>
      </c>
      <c r="BA104" s="30">
        <v>20442.551997914939</v>
      </c>
      <c r="BB104" s="30">
        <v>1773091.0534870801</v>
      </c>
      <c r="BC104" s="30">
        <v>4356.4890749068309</v>
      </c>
      <c r="BD104" s="30">
        <v>-1.0783428828402553E-2</v>
      </c>
      <c r="BE104" s="30">
        <v>0</v>
      </c>
      <c r="BF104" s="30">
        <v>1773091.0534870801</v>
      </c>
    </row>
    <row r="105" spans="1:58">
      <c r="A105">
        <v>139817</v>
      </c>
      <c r="B105">
        <v>3022047</v>
      </c>
      <c r="C105" t="s">
        <v>240</v>
      </c>
      <c r="D105">
        <v>1406792.25</v>
      </c>
      <c r="E105" s="30">
        <v>0</v>
      </c>
      <c r="F105" s="30">
        <v>0</v>
      </c>
      <c r="G105" s="30">
        <v>210688.51679999998</v>
      </c>
      <c r="H105" s="30">
        <v>0</v>
      </c>
      <c r="I105" s="30">
        <v>0</v>
      </c>
      <c r="J105" s="30">
        <v>0</v>
      </c>
      <c r="K105" s="30">
        <v>0</v>
      </c>
      <c r="L105" s="30">
        <v>14830.35971223018</v>
      </c>
      <c r="M105" s="30">
        <v>54548.741007194338</v>
      </c>
      <c r="N105" s="30">
        <v>34124.028776978492</v>
      </c>
      <c r="O105" s="30">
        <v>0</v>
      </c>
      <c r="P105" s="30">
        <v>0</v>
      </c>
      <c r="Q105" s="30">
        <v>0</v>
      </c>
      <c r="R105" s="30">
        <v>0</v>
      </c>
      <c r="S105" s="30">
        <v>0</v>
      </c>
      <c r="T105" s="30">
        <v>0</v>
      </c>
      <c r="U105" s="30">
        <v>85464.696132596771</v>
      </c>
      <c r="V105" s="30">
        <v>0</v>
      </c>
      <c r="W105" s="30">
        <v>0</v>
      </c>
      <c r="X105" s="30">
        <v>0</v>
      </c>
      <c r="Y105" s="30">
        <v>0</v>
      </c>
      <c r="Z105" s="30">
        <v>0</v>
      </c>
      <c r="AA105" s="30">
        <v>0</v>
      </c>
      <c r="AB105" s="30">
        <v>122000</v>
      </c>
      <c r="AC105" s="30">
        <v>0</v>
      </c>
      <c r="AD105" s="30">
        <v>0</v>
      </c>
      <c r="AE105" s="30">
        <v>0</v>
      </c>
      <c r="AF105" s="30">
        <v>4930</v>
      </c>
      <c r="AG105" s="30">
        <v>0</v>
      </c>
      <c r="AH105" s="30">
        <v>0</v>
      </c>
      <c r="AI105" s="30">
        <v>0</v>
      </c>
      <c r="AJ105" s="30">
        <v>0</v>
      </c>
      <c r="AK105" s="30">
        <v>0</v>
      </c>
      <c r="AL105" s="30">
        <v>0</v>
      </c>
      <c r="AM105" s="30">
        <v>0</v>
      </c>
      <c r="AN105" s="30">
        <v>0</v>
      </c>
      <c r="AO105" s="30">
        <v>1406792.25</v>
      </c>
      <c r="AP105" s="30">
        <v>399656.34242899978</v>
      </c>
      <c r="AQ105" s="30">
        <v>126930</v>
      </c>
      <c r="AR105" s="30">
        <v>211608.67664187739</v>
      </c>
      <c r="AS105" s="30">
        <v>1933378.5924289997</v>
      </c>
      <c r="AT105" s="30">
        <v>1933378.5924289997</v>
      </c>
      <c r="AU105" s="30">
        <v>0</v>
      </c>
      <c r="AV105" s="30">
        <v>1806448.5924289997</v>
      </c>
      <c r="AW105" s="30">
        <v>4270.5640482955077</v>
      </c>
      <c r="AX105" s="30">
        <v>4271.9588472813239</v>
      </c>
      <c r="AY105" s="30">
        <v>-3.2650103516417863E-4</v>
      </c>
      <c r="AZ105" s="30">
        <v>0</v>
      </c>
      <c r="BA105" s="30">
        <v>0</v>
      </c>
      <c r="BB105" s="30">
        <v>1933378.5924289997</v>
      </c>
      <c r="BC105" s="30">
        <v>4570.6349702813231</v>
      </c>
      <c r="BD105" s="30">
        <v>2.192677145588684E-3</v>
      </c>
      <c r="BE105" s="30">
        <v>0</v>
      </c>
      <c r="BF105" s="30">
        <v>1933378.5924289997</v>
      </c>
    </row>
    <row r="106" spans="1:58">
      <c r="A106">
        <v>140601</v>
      </c>
      <c r="B106">
        <v>3022048</v>
      </c>
      <c r="C106" t="s">
        <v>241</v>
      </c>
      <c r="D106">
        <v>432347.5</v>
      </c>
      <c r="E106" s="30">
        <v>0</v>
      </c>
      <c r="F106" s="30">
        <v>0</v>
      </c>
      <c r="G106" s="30">
        <v>0</v>
      </c>
      <c r="H106" s="30">
        <v>0</v>
      </c>
      <c r="I106" s="30">
        <v>0</v>
      </c>
      <c r="J106" s="30">
        <v>0</v>
      </c>
      <c r="K106" s="30">
        <v>0</v>
      </c>
      <c r="L106" s="30">
        <v>3422.4489795918444</v>
      </c>
      <c r="M106" s="30">
        <v>13315.714285714297</v>
      </c>
      <c r="N106" s="30">
        <v>11156.12244897958</v>
      </c>
      <c r="O106" s="30">
        <v>0</v>
      </c>
      <c r="P106" s="30">
        <v>0</v>
      </c>
      <c r="Q106" s="30">
        <v>0</v>
      </c>
      <c r="R106" s="30">
        <v>0</v>
      </c>
      <c r="S106" s="30">
        <v>0</v>
      </c>
      <c r="T106" s="30">
        <v>0</v>
      </c>
      <c r="U106" s="30">
        <v>0</v>
      </c>
      <c r="V106" s="30">
        <v>0</v>
      </c>
      <c r="W106" s="30">
        <v>0</v>
      </c>
      <c r="X106" s="30">
        <v>0</v>
      </c>
      <c r="Y106" s="30">
        <v>0</v>
      </c>
      <c r="Z106" s="30">
        <v>0</v>
      </c>
      <c r="AA106" s="30">
        <v>0</v>
      </c>
      <c r="AB106" s="30">
        <v>122000</v>
      </c>
      <c r="AC106" s="30">
        <v>0</v>
      </c>
      <c r="AD106" s="30">
        <v>0</v>
      </c>
      <c r="AE106" s="30">
        <v>0</v>
      </c>
      <c r="AF106" s="30">
        <v>0</v>
      </c>
      <c r="AG106" s="30">
        <v>0</v>
      </c>
      <c r="AH106" s="30">
        <v>0</v>
      </c>
      <c r="AI106" s="30">
        <v>0</v>
      </c>
      <c r="AJ106" s="30">
        <v>0</v>
      </c>
      <c r="AK106" s="30">
        <v>0</v>
      </c>
      <c r="AL106" s="30">
        <v>0</v>
      </c>
      <c r="AM106" s="30">
        <v>0</v>
      </c>
      <c r="AN106" s="30">
        <v>0</v>
      </c>
      <c r="AO106" s="30">
        <v>432347.5</v>
      </c>
      <c r="AP106" s="30">
        <v>27894.285714285725</v>
      </c>
      <c r="AQ106" s="30">
        <v>122000</v>
      </c>
      <c r="AR106" s="30">
        <v>25034.494642857146</v>
      </c>
      <c r="AS106" s="30">
        <v>582241.78571428568</v>
      </c>
      <c r="AT106" s="30">
        <v>582241.78571428568</v>
      </c>
      <c r="AU106" s="30">
        <v>0</v>
      </c>
      <c r="AV106" s="30">
        <v>460241.78571428568</v>
      </c>
      <c r="AW106" s="30">
        <v>3540.3214285714284</v>
      </c>
      <c r="AX106" s="30">
        <v>3530.3214285714284</v>
      </c>
      <c r="AY106" s="30">
        <v>2.8326032635636175E-3</v>
      </c>
      <c r="AZ106" s="30">
        <v>0</v>
      </c>
      <c r="BA106" s="30">
        <v>0</v>
      </c>
      <c r="BB106" s="30">
        <v>582241.78571428568</v>
      </c>
      <c r="BC106" s="30">
        <v>4478.7829670329666</v>
      </c>
      <c r="BD106" s="30">
        <v>-0.10113375742564346</v>
      </c>
      <c r="BE106" s="30">
        <v>0</v>
      </c>
      <c r="BF106" s="30">
        <v>582241.78571428568</v>
      </c>
    </row>
    <row r="107" spans="1:58">
      <c r="A107">
        <v>137303</v>
      </c>
      <c r="B107">
        <v>3023515</v>
      </c>
      <c r="C107" t="s">
        <v>116</v>
      </c>
      <c r="D107">
        <v>655172.75</v>
      </c>
      <c r="E107" s="30">
        <v>0</v>
      </c>
      <c r="F107" s="30">
        <v>0</v>
      </c>
      <c r="G107" s="30">
        <v>0</v>
      </c>
      <c r="H107" s="30">
        <v>0</v>
      </c>
      <c r="I107" s="30">
        <v>0</v>
      </c>
      <c r="J107" s="30">
        <v>0</v>
      </c>
      <c r="K107" s="30">
        <v>0</v>
      </c>
      <c r="L107" s="30">
        <v>0</v>
      </c>
      <c r="M107" s="30">
        <v>0</v>
      </c>
      <c r="N107" s="30">
        <v>0</v>
      </c>
      <c r="O107" s="30">
        <v>0</v>
      </c>
      <c r="P107" s="30">
        <v>0</v>
      </c>
      <c r="Q107" s="30">
        <v>0</v>
      </c>
      <c r="R107" s="30">
        <v>0</v>
      </c>
      <c r="S107" s="30">
        <v>0</v>
      </c>
      <c r="T107" s="30">
        <v>0</v>
      </c>
      <c r="U107" s="30">
        <v>11120.591715976334</v>
      </c>
      <c r="V107" s="30">
        <v>0</v>
      </c>
      <c r="W107" s="30">
        <v>0</v>
      </c>
      <c r="X107" s="30">
        <v>0</v>
      </c>
      <c r="Y107" s="30">
        <v>0</v>
      </c>
      <c r="Z107" s="30">
        <v>0</v>
      </c>
      <c r="AA107" s="30">
        <v>0</v>
      </c>
      <c r="AB107" s="30">
        <v>122000</v>
      </c>
      <c r="AC107" s="30">
        <v>0</v>
      </c>
      <c r="AD107" s="30">
        <v>0</v>
      </c>
      <c r="AE107" s="30">
        <v>0</v>
      </c>
      <c r="AF107" s="30">
        <v>0</v>
      </c>
      <c r="AG107" s="30">
        <v>0</v>
      </c>
      <c r="AH107" s="30">
        <v>0</v>
      </c>
      <c r="AI107" s="30">
        <v>0</v>
      </c>
      <c r="AJ107" s="30">
        <v>0</v>
      </c>
      <c r="AK107" s="30">
        <v>0</v>
      </c>
      <c r="AL107" s="30">
        <v>0</v>
      </c>
      <c r="AM107" s="30">
        <v>0</v>
      </c>
      <c r="AN107" s="30">
        <v>0</v>
      </c>
      <c r="AO107" s="30">
        <v>655172.75</v>
      </c>
      <c r="AP107" s="30">
        <v>11120.591715976334</v>
      </c>
      <c r="AQ107" s="30">
        <v>122000</v>
      </c>
      <c r="AR107" s="30">
        <v>40603.365465976334</v>
      </c>
      <c r="AS107" s="30">
        <v>788293.34171597636</v>
      </c>
      <c r="AT107" s="30">
        <v>788293.34171597636</v>
      </c>
      <c r="AU107" s="30">
        <v>0</v>
      </c>
      <c r="AV107" s="30">
        <v>666293.34171597636</v>
      </c>
      <c r="AW107" s="30">
        <v>3382.1997041420118</v>
      </c>
      <c r="AX107" s="30">
        <v>3343.4154081218271</v>
      </c>
      <c r="AY107" s="30">
        <v>1.1600202573084351E-2</v>
      </c>
      <c r="AZ107" s="30">
        <v>-9.8601721871216987E-3</v>
      </c>
      <c r="BA107" s="30">
        <v>-6494.4303685799259</v>
      </c>
      <c r="BB107" s="30">
        <v>781798.91134739644</v>
      </c>
      <c r="BC107" s="30">
        <v>3968.522392626378</v>
      </c>
      <c r="BD107" s="30">
        <v>1.468099384804189E-3</v>
      </c>
      <c r="BE107" s="30">
        <v>0</v>
      </c>
      <c r="BF107" s="30">
        <v>781798.91134739644</v>
      </c>
    </row>
    <row r="108" spans="1:58">
      <c r="A108">
        <v>140236</v>
      </c>
      <c r="B108">
        <v>3023519</v>
      </c>
      <c r="C108" t="s">
        <v>113</v>
      </c>
      <c r="D108">
        <v>1998775.75</v>
      </c>
      <c r="E108" s="30">
        <v>0</v>
      </c>
      <c r="F108" s="30">
        <v>0</v>
      </c>
      <c r="G108" s="30">
        <v>336210.07480144402</v>
      </c>
      <c r="H108" s="30">
        <v>0</v>
      </c>
      <c r="I108" s="30">
        <v>0</v>
      </c>
      <c r="J108" s="30">
        <v>0</v>
      </c>
      <c r="K108" s="30">
        <v>0</v>
      </c>
      <c r="L108" s="30">
        <v>5762.5900514579725</v>
      </c>
      <c r="M108" s="30">
        <v>152262.26758147508</v>
      </c>
      <c r="N108" s="30">
        <v>8669.6569468267462</v>
      </c>
      <c r="O108" s="30">
        <v>0</v>
      </c>
      <c r="P108" s="30">
        <v>0</v>
      </c>
      <c r="Q108" s="30">
        <v>0</v>
      </c>
      <c r="R108" s="30">
        <v>0</v>
      </c>
      <c r="S108" s="30">
        <v>0</v>
      </c>
      <c r="T108" s="30">
        <v>0</v>
      </c>
      <c r="U108" s="30">
        <v>80113.179074446758</v>
      </c>
      <c r="V108" s="30">
        <v>0</v>
      </c>
      <c r="W108" s="30">
        <v>0</v>
      </c>
      <c r="X108" s="30">
        <v>0</v>
      </c>
      <c r="Y108" s="30">
        <v>0</v>
      </c>
      <c r="Z108" s="30">
        <v>2967.3841116750482</v>
      </c>
      <c r="AA108" s="30">
        <v>0</v>
      </c>
      <c r="AB108" s="30">
        <v>122000</v>
      </c>
      <c r="AC108" s="30">
        <v>0</v>
      </c>
      <c r="AD108" s="30">
        <v>0</v>
      </c>
      <c r="AE108" s="30">
        <v>0</v>
      </c>
      <c r="AF108" s="30">
        <v>17442</v>
      </c>
      <c r="AG108" s="30">
        <v>0</v>
      </c>
      <c r="AH108" s="30">
        <v>0</v>
      </c>
      <c r="AI108" s="30">
        <v>0</v>
      </c>
      <c r="AJ108" s="30">
        <v>0</v>
      </c>
      <c r="AK108" s="30">
        <v>0</v>
      </c>
      <c r="AL108" s="30">
        <v>0</v>
      </c>
      <c r="AM108" s="30">
        <v>0</v>
      </c>
      <c r="AN108" s="30">
        <v>0</v>
      </c>
      <c r="AO108" s="30">
        <v>1998775.75</v>
      </c>
      <c r="AP108" s="30">
        <v>585985.15256732563</v>
      </c>
      <c r="AQ108" s="30">
        <v>139442</v>
      </c>
      <c r="AR108" s="30">
        <v>273606.38981236255</v>
      </c>
      <c r="AS108" s="30">
        <v>2724202.9025673256</v>
      </c>
      <c r="AT108" s="30">
        <v>2724202.9025673252</v>
      </c>
      <c r="AU108" s="30">
        <v>0</v>
      </c>
      <c r="AV108" s="30">
        <v>2584760.9025673256</v>
      </c>
      <c r="AW108" s="30">
        <v>4300.7668927908908</v>
      </c>
      <c r="AX108" s="30">
        <v>4328.2060385964905</v>
      </c>
      <c r="AY108" s="30">
        <v>-6.3396117377299051E-3</v>
      </c>
      <c r="AZ108" s="30">
        <v>0</v>
      </c>
      <c r="BA108" s="30">
        <v>0</v>
      </c>
      <c r="BB108" s="30">
        <v>2724202.9025673256</v>
      </c>
      <c r="BC108" s="30">
        <v>4532.7835317259996</v>
      </c>
      <c r="BD108" s="30">
        <v>-2.3879812522500377E-3</v>
      </c>
      <c r="BE108" s="30">
        <v>0</v>
      </c>
      <c r="BF108" s="30">
        <v>2724202.9025673256</v>
      </c>
    </row>
    <row r="109" spans="1:58">
      <c r="A109">
        <v>139410</v>
      </c>
      <c r="B109">
        <v>3024000</v>
      </c>
      <c r="C109" t="s">
        <v>112</v>
      </c>
      <c r="D109">
        <v>0</v>
      </c>
      <c r="E109" s="30">
        <v>1279126.48</v>
      </c>
      <c r="F109" s="30">
        <v>278416.83333333331</v>
      </c>
      <c r="G109" s="30">
        <v>0</v>
      </c>
      <c r="H109" s="30">
        <v>86073.68</v>
      </c>
      <c r="I109" s="30">
        <v>0</v>
      </c>
      <c r="J109" s="30">
        <v>0</v>
      </c>
      <c r="K109" s="30">
        <v>0</v>
      </c>
      <c r="L109" s="30">
        <v>0</v>
      </c>
      <c r="M109" s="30">
        <v>0</v>
      </c>
      <c r="N109" s="30">
        <v>0</v>
      </c>
      <c r="O109" s="30">
        <v>0</v>
      </c>
      <c r="P109" s="30">
        <v>0</v>
      </c>
      <c r="Q109" s="30">
        <v>0</v>
      </c>
      <c r="R109" s="30">
        <v>8111.1278825995751</v>
      </c>
      <c r="S109" s="30">
        <v>28575.716981132155</v>
      </c>
      <c r="T109" s="30">
        <v>35921.295597484299</v>
      </c>
      <c r="U109" s="30">
        <v>0</v>
      </c>
      <c r="V109" s="30">
        <v>25778.254777070058</v>
      </c>
      <c r="W109" s="30">
        <v>0</v>
      </c>
      <c r="X109" s="30">
        <v>0</v>
      </c>
      <c r="Y109" s="30">
        <v>0</v>
      </c>
      <c r="Z109" s="30">
        <v>0</v>
      </c>
      <c r="AA109" s="30">
        <v>0</v>
      </c>
      <c r="AB109" s="30">
        <v>122000</v>
      </c>
      <c r="AC109" s="30">
        <v>0</v>
      </c>
      <c r="AD109" s="30">
        <v>0</v>
      </c>
      <c r="AE109" s="30">
        <v>0</v>
      </c>
      <c r="AF109" s="30">
        <v>26419.5</v>
      </c>
      <c r="AG109" s="30">
        <v>0</v>
      </c>
      <c r="AH109" s="30">
        <v>0</v>
      </c>
      <c r="AI109" s="30">
        <v>0</v>
      </c>
      <c r="AJ109" s="30">
        <v>0</v>
      </c>
      <c r="AK109" s="30">
        <v>0</v>
      </c>
      <c r="AL109" s="30">
        <v>0</v>
      </c>
      <c r="AM109" s="30">
        <v>0</v>
      </c>
      <c r="AN109" s="30">
        <v>0</v>
      </c>
      <c r="AO109" s="30">
        <v>1557543.3133333332</v>
      </c>
      <c r="AP109" s="30">
        <v>184460.07523828605</v>
      </c>
      <c r="AQ109" s="30">
        <v>148419.5</v>
      </c>
      <c r="AR109" s="30">
        <v>127604.06796931326</v>
      </c>
      <c r="AS109" s="30">
        <v>1890422.8885716193</v>
      </c>
      <c r="AT109" s="30">
        <v>0</v>
      </c>
      <c r="AU109" s="30">
        <v>1890422.8885716193</v>
      </c>
      <c r="AV109" s="30">
        <v>1742003.3885716193</v>
      </c>
      <c r="AW109" s="30">
        <v>5338.110485919161</v>
      </c>
      <c r="AX109" s="30">
        <v>5328.110486042945</v>
      </c>
      <c r="AY109" s="30">
        <v>1.8768379339000349E-3</v>
      </c>
      <c r="AZ109" s="30">
        <v>0</v>
      </c>
      <c r="BA109" s="30">
        <v>0</v>
      </c>
      <c r="BB109" s="30">
        <v>1890422.8885716193</v>
      </c>
      <c r="BC109" s="30">
        <v>5792.9199854084354</v>
      </c>
      <c r="BD109" s="30">
        <v>-3.6283730073787157E-2</v>
      </c>
      <c r="BE109" s="30">
        <v>0</v>
      </c>
      <c r="BF109" s="30">
        <v>1890422.8885716193</v>
      </c>
    </row>
    <row r="110" spans="1:58">
      <c r="A110">
        <v>139594</v>
      </c>
      <c r="B110">
        <v>3024001</v>
      </c>
      <c r="C110" t="s">
        <v>242</v>
      </c>
      <c r="D110">
        <v>0</v>
      </c>
      <c r="E110" s="30">
        <v>2152559.86</v>
      </c>
      <c r="F110" s="30">
        <v>417625.25</v>
      </c>
      <c r="G110" s="30">
        <v>0</v>
      </c>
      <c r="H110" s="30">
        <v>268408.92805369123</v>
      </c>
      <c r="I110" s="30">
        <v>0</v>
      </c>
      <c r="J110" s="30">
        <v>0</v>
      </c>
      <c r="K110" s="30">
        <v>0</v>
      </c>
      <c r="L110" s="30">
        <v>0</v>
      </c>
      <c r="M110" s="30">
        <v>0</v>
      </c>
      <c r="N110" s="30">
        <v>0</v>
      </c>
      <c r="O110" s="30">
        <v>0</v>
      </c>
      <c r="P110" s="30">
        <v>0</v>
      </c>
      <c r="Q110" s="30">
        <v>0</v>
      </c>
      <c r="R110" s="30">
        <v>5392.2770270270221</v>
      </c>
      <c r="S110" s="30">
        <v>26819.483108108103</v>
      </c>
      <c r="T110" s="30">
        <v>31840.631756756804</v>
      </c>
      <c r="U110" s="30">
        <v>0</v>
      </c>
      <c r="V110" s="30">
        <v>19920.885906040257</v>
      </c>
      <c r="W110" s="30">
        <v>0</v>
      </c>
      <c r="X110" s="30">
        <v>0</v>
      </c>
      <c r="Y110" s="30">
        <v>0</v>
      </c>
      <c r="Z110" s="30">
        <v>0</v>
      </c>
      <c r="AA110" s="30">
        <v>0</v>
      </c>
      <c r="AB110" s="30">
        <v>122000</v>
      </c>
      <c r="AC110" s="30">
        <v>0</v>
      </c>
      <c r="AD110" s="30">
        <v>0</v>
      </c>
      <c r="AE110" s="30">
        <v>0</v>
      </c>
      <c r="AF110" s="30">
        <v>0</v>
      </c>
      <c r="AG110" s="30">
        <v>0</v>
      </c>
      <c r="AH110" s="30">
        <v>0</v>
      </c>
      <c r="AI110" s="30">
        <v>0</v>
      </c>
      <c r="AJ110" s="30">
        <v>0</v>
      </c>
      <c r="AK110" s="30">
        <v>0</v>
      </c>
      <c r="AL110" s="30">
        <v>0</v>
      </c>
      <c r="AM110" s="30">
        <v>0</v>
      </c>
      <c r="AN110" s="30">
        <v>0</v>
      </c>
      <c r="AO110" s="30">
        <v>2570185.11</v>
      </c>
      <c r="AP110" s="30">
        <v>352382.20585162344</v>
      </c>
      <c r="AQ110" s="30">
        <v>122000</v>
      </c>
      <c r="AR110" s="30">
        <v>202071.47984515686</v>
      </c>
      <c r="AS110" s="30">
        <v>3044567.3158516232</v>
      </c>
      <c r="AT110" s="30">
        <v>0</v>
      </c>
      <c r="AU110" s="30">
        <v>3044567.3158516232</v>
      </c>
      <c r="AV110" s="30">
        <v>2922567.3158516232</v>
      </c>
      <c r="AW110" s="30">
        <v>5427.2373553419184</v>
      </c>
      <c r="AX110" s="30">
        <v>5417.2373552393265</v>
      </c>
      <c r="AY110" s="30">
        <v>1.8459593787081025E-3</v>
      </c>
      <c r="AZ110" s="30">
        <v>0</v>
      </c>
      <c r="BA110" s="30">
        <v>0</v>
      </c>
      <c r="BB110" s="30">
        <v>3044567.3158516232</v>
      </c>
      <c r="BC110" s="30">
        <v>5653.7926013957722</v>
      </c>
      <c r="BD110" s="30">
        <v>-1.379723728430704E-2</v>
      </c>
      <c r="BE110" s="30">
        <v>0</v>
      </c>
      <c r="BF110" s="30">
        <v>3044567.3158516232</v>
      </c>
    </row>
    <row r="111" spans="1:58">
      <c r="A111">
        <v>137374</v>
      </c>
      <c r="B111">
        <v>3024009</v>
      </c>
      <c r="C111" t="s">
        <v>243</v>
      </c>
      <c r="D111">
        <v>0</v>
      </c>
      <c r="E111" s="30">
        <v>1393675.1199999999</v>
      </c>
      <c r="F111" s="30">
        <v>1083439.22</v>
      </c>
      <c r="G111" s="30">
        <v>0</v>
      </c>
      <c r="H111" s="30">
        <v>344383.34243739565</v>
      </c>
      <c r="I111" s="30">
        <v>0</v>
      </c>
      <c r="J111" s="30">
        <v>0</v>
      </c>
      <c r="K111" s="30">
        <v>0</v>
      </c>
      <c r="L111" s="30">
        <v>0</v>
      </c>
      <c r="M111" s="30">
        <v>0</v>
      </c>
      <c r="N111" s="30">
        <v>0</v>
      </c>
      <c r="O111" s="30">
        <v>0</v>
      </c>
      <c r="P111" s="30">
        <v>0</v>
      </c>
      <c r="Q111" s="30">
        <v>0</v>
      </c>
      <c r="R111" s="30">
        <v>31162.939226519375</v>
      </c>
      <c r="S111" s="30">
        <v>31312.044198895019</v>
      </c>
      <c r="T111" s="30">
        <v>36244.933701657508</v>
      </c>
      <c r="U111" s="30">
        <v>0</v>
      </c>
      <c r="V111" s="30">
        <v>52490.422018348596</v>
      </c>
      <c r="W111" s="30">
        <v>0</v>
      </c>
      <c r="X111" s="30">
        <v>0</v>
      </c>
      <c r="Y111" s="30">
        <v>0</v>
      </c>
      <c r="Z111" s="30">
        <v>0</v>
      </c>
      <c r="AA111" s="30">
        <v>14431.042596330284</v>
      </c>
      <c r="AB111" s="30">
        <v>122000</v>
      </c>
      <c r="AC111" s="30">
        <v>0</v>
      </c>
      <c r="AD111" s="30">
        <v>0</v>
      </c>
      <c r="AE111" s="30">
        <v>0</v>
      </c>
      <c r="AF111" s="30">
        <v>21340.799999999999</v>
      </c>
      <c r="AG111" s="30">
        <v>0</v>
      </c>
      <c r="AH111" s="30">
        <v>0</v>
      </c>
      <c r="AI111" s="30">
        <v>0</v>
      </c>
      <c r="AJ111" s="30">
        <v>0</v>
      </c>
      <c r="AK111" s="30">
        <v>0</v>
      </c>
      <c r="AL111" s="30">
        <v>0</v>
      </c>
      <c r="AM111" s="30">
        <v>0</v>
      </c>
      <c r="AN111" s="30">
        <v>0</v>
      </c>
      <c r="AO111" s="30">
        <v>2477114.34</v>
      </c>
      <c r="AP111" s="30">
        <v>510024.7241791464</v>
      </c>
      <c r="AQ111" s="30">
        <v>143340.79999999999</v>
      </c>
      <c r="AR111" s="30">
        <v>267012.26182757237</v>
      </c>
      <c r="AS111" s="30">
        <v>3130479.864179146</v>
      </c>
      <c r="AT111" s="30">
        <v>0</v>
      </c>
      <c r="AU111" s="30">
        <v>3130479.8641791465</v>
      </c>
      <c r="AV111" s="30">
        <v>2987139.0641791462</v>
      </c>
      <c r="AW111" s="30">
        <v>5755.5665976476803</v>
      </c>
      <c r="AX111" s="30">
        <v>6571.2724212844032</v>
      </c>
      <c r="AY111" s="30">
        <v>-0.1241320966993615</v>
      </c>
      <c r="AZ111" s="30">
        <v>0.1091320966993615</v>
      </c>
      <c r="BA111" s="30">
        <v>372193.96666776011</v>
      </c>
      <c r="BB111" s="30">
        <v>3502673.8308469062</v>
      </c>
      <c r="BC111" s="30">
        <v>6748.8898474892221</v>
      </c>
      <c r="BD111" s="30">
        <v>-7.1499935947054727E-3</v>
      </c>
      <c r="BE111" s="30">
        <v>0</v>
      </c>
      <c r="BF111" s="30">
        <v>3502673.8308469062</v>
      </c>
    </row>
    <row r="112" spans="1:58">
      <c r="A112">
        <v>137361</v>
      </c>
      <c r="B112">
        <v>3024012</v>
      </c>
      <c r="C112" t="s">
        <v>131</v>
      </c>
      <c r="D112">
        <v>0</v>
      </c>
      <c r="E112" s="30">
        <v>1609408.3919999998</v>
      </c>
      <c r="F112" s="30">
        <v>1364083.388</v>
      </c>
      <c r="G112" s="30">
        <v>0</v>
      </c>
      <c r="H112" s="30">
        <v>449131.02177847113</v>
      </c>
      <c r="I112" s="30">
        <v>0</v>
      </c>
      <c r="J112" s="30">
        <v>0</v>
      </c>
      <c r="K112" s="30">
        <v>0</v>
      </c>
      <c r="L112" s="30">
        <v>0</v>
      </c>
      <c r="M112" s="30">
        <v>0</v>
      </c>
      <c r="N112" s="30">
        <v>0</v>
      </c>
      <c r="O112" s="30">
        <v>0</v>
      </c>
      <c r="P112" s="30">
        <v>0</v>
      </c>
      <c r="Q112" s="30">
        <v>0</v>
      </c>
      <c r="R112" s="30">
        <v>38596.381967213179</v>
      </c>
      <c r="S112" s="30">
        <v>51023.700000000004</v>
      </c>
      <c r="T112" s="30">
        <v>116187.4573770492</v>
      </c>
      <c r="U112" s="30">
        <v>0</v>
      </c>
      <c r="V112" s="30">
        <v>152901.70915032708</v>
      </c>
      <c r="W112" s="30">
        <v>0</v>
      </c>
      <c r="X112" s="30">
        <v>0</v>
      </c>
      <c r="Y112" s="30">
        <v>0</v>
      </c>
      <c r="Z112" s="30">
        <v>0</v>
      </c>
      <c r="AA112" s="30">
        <v>48215.170265905283</v>
      </c>
      <c r="AB112" s="30">
        <v>122000</v>
      </c>
      <c r="AC112" s="30">
        <v>0</v>
      </c>
      <c r="AD112" s="30">
        <v>0</v>
      </c>
      <c r="AE112" s="30">
        <v>0</v>
      </c>
      <c r="AF112" s="30">
        <v>29826.5</v>
      </c>
      <c r="AG112" s="30">
        <v>0</v>
      </c>
      <c r="AH112" s="30">
        <v>0</v>
      </c>
      <c r="AI112" s="30">
        <v>0</v>
      </c>
      <c r="AJ112" s="30">
        <v>0</v>
      </c>
      <c r="AK112" s="30">
        <v>0</v>
      </c>
      <c r="AL112" s="30">
        <v>0</v>
      </c>
      <c r="AM112" s="30">
        <v>0</v>
      </c>
      <c r="AN112" s="30">
        <v>0</v>
      </c>
      <c r="AO112" s="30">
        <v>2973491.78</v>
      </c>
      <c r="AP112" s="30">
        <v>856055.44053896586</v>
      </c>
      <c r="AQ112" s="30">
        <v>151826.5</v>
      </c>
      <c r="AR112" s="30">
        <v>465911.72174077906</v>
      </c>
      <c r="AS112" s="30">
        <v>3981373.7205389654</v>
      </c>
      <c r="AT112" s="30">
        <v>0</v>
      </c>
      <c r="AU112" s="30">
        <v>3981373.7205389654</v>
      </c>
      <c r="AV112" s="30">
        <v>3829547.2205389654</v>
      </c>
      <c r="AW112" s="30">
        <v>6146.9457793562851</v>
      </c>
      <c r="AX112" s="30">
        <v>6849.0649959016391</v>
      </c>
      <c r="AY112" s="30">
        <v>-0.10251314843201077</v>
      </c>
      <c r="AZ112" s="30">
        <v>8.7513148432010773E-2</v>
      </c>
      <c r="BA112" s="30">
        <v>373415.75952105474</v>
      </c>
      <c r="BB112" s="30">
        <v>4354789.4800600205</v>
      </c>
      <c r="BC112" s="30">
        <v>6990.0312681541263</v>
      </c>
      <c r="BD112" s="30">
        <v>-1.6038269668370297E-3</v>
      </c>
      <c r="BE112" s="30">
        <v>0</v>
      </c>
      <c r="BF112" s="30">
        <v>4354789.4800600205</v>
      </c>
    </row>
    <row r="113" spans="1:58">
      <c r="A113">
        <v>137131</v>
      </c>
      <c r="B113">
        <v>3024208</v>
      </c>
      <c r="C113" t="s">
        <v>128</v>
      </c>
      <c r="D113">
        <v>0</v>
      </c>
      <c r="E113" s="30">
        <v>2491432.92</v>
      </c>
      <c r="F113" s="30">
        <v>1670501</v>
      </c>
      <c r="G113" s="30">
        <v>0</v>
      </c>
      <c r="H113" s="30">
        <v>305999.88875766011</v>
      </c>
      <c r="I113" s="30">
        <v>0</v>
      </c>
      <c r="J113" s="30">
        <v>0</v>
      </c>
      <c r="K113" s="30">
        <v>0</v>
      </c>
      <c r="L113" s="30">
        <v>0</v>
      </c>
      <c r="M113" s="30">
        <v>0</v>
      </c>
      <c r="N113" s="30">
        <v>0</v>
      </c>
      <c r="O113" s="30">
        <v>0</v>
      </c>
      <c r="P113" s="30">
        <v>0</v>
      </c>
      <c r="Q113" s="30">
        <v>0</v>
      </c>
      <c r="R113" s="30">
        <v>28556.530337078577</v>
      </c>
      <c r="S113" s="30">
        <v>12036.539325842723</v>
      </c>
      <c r="T113" s="30">
        <v>22864.035955056177</v>
      </c>
      <c r="U113" s="30">
        <v>0</v>
      </c>
      <c r="V113" s="30">
        <v>13486.150392817071</v>
      </c>
      <c r="W113" s="30">
        <v>0</v>
      </c>
      <c r="X113" s="30">
        <v>0</v>
      </c>
      <c r="Y113" s="30">
        <v>0</v>
      </c>
      <c r="Z113" s="30">
        <v>0</v>
      </c>
      <c r="AA113" s="30">
        <v>0</v>
      </c>
      <c r="AB113" s="30">
        <v>122000</v>
      </c>
      <c r="AC113" s="30">
        <v>0</v>
      </c>
      <c r="AD113" s="30">
        <v>0</v>
      </c>
      <c r="AE113" s="30">
        <v>0</v>
      </c>
      <c r="AF113" s="30">
        <v>25444.799999999999</v>
      </c>
      <c r="AG113" s="30">
        <v>0</v>
      </c>
      <c r="AH113" s="30">
        <v>0</v>
      </c>
      <c r="AI113" s="30">
        <v>0</v>
      </c>
      <c r="AJ113" s="30">
        <v>0</v>
      </c>
      <c r="AK113" s="30">
        <v>0</v>
      </c>
      <c r="AL113" s="30">
        <v>0</v>
      </c>
      <c r="AM113" s="30">
        <v>0</v>
      </c>
      <c r="AN113" s="30">
        <v>0</v>
      </c>
      <c r="AO113" s="30">
        <v>4161933.92</v>
      </c>
      <c r="AP113" s="30">
        <v>382943.14476845472</v>
      </c>
      <c r="AQ113" s="30">
        <v>147444.79999999999</v>
      </c>
      <c r="AR113" s="30">
        <v>274664.57566794456</v>
      </c>
      <c r="AS113" s="30">
        <v>4692321.8647684548</v>
      </c>
      <c r="AT113" s="30">
        <v>0</v>
      </c>
      <c r="AU113" s="30">
        <v>4692321.8647684548</v>
      </c>
      <c r="AV113" s="30">
        <v>4544877.064768455</v>
      </c>
      <c r="AW113" s="30">
        <v>5212.0149825326316</v>
      </c>
      <c r="AX113" s="30">
        <v>5200.7582855543114</v>
      </c>
      <c r="AY113" s="30">
        <v>2.1644337922004401E-3</v>
      </c>
      <c r="AZ113" s="30">
        <v>-1.8397687233703741E-3</v>
      </c>
      <c r="BA113" s="30">
        <v>-8343.4638003309155</v>
      </c>
      <c r="BB113" s="30">
        <v>4683978.4009681242</v>
      </c>
      <c r="BC113" s="30">
        <v>5371.5348634955553</v>
      </c>
      <c r="BD113" s="30">
        <v>6.075295628381161E-3</v>
      </c>
      <c r="BE113" s="30">
        <v>0</v>
      </c>
      <c r="BF113" s="30">
        <v>4683978.4009681242</v>
      </c>
    </row>
    <row r="114" spans="1:58">
      <c r="A114">
        <v>138685</v>
      </c>
      <c r="B114">
        <v>3024210</v>
      </c>
      <c r="C114" t="s">
        <v>244</v>
      </c>
      <c r="D114">
        <v>0</v>
      </c>
      <c r="E114" s="30">
        <v>2543934.38</v>
      </c>
      <c r="F114" s="30">
        <v>1680046.72</v>
      </c>
      <c r="G114" s="30">
        <v>0</v>
      </c>
      <c r="H114" s="30">
        <v>555122.82770270272</v>
      </c>
      <c r="I114" s="30">
        <v>0</v>
      </c>
      <c r="J114" s="30">
        <v>0</v>
      </c>
      <c r="K114" s="30">
        <v>0</v>
      </c>
      <c r="L114" s="30">
        <v>0</v>
      </c>
      <c r="M114" s="30">
        <v>0</v>
      </c>
      <c r="N114" s="30">
        <v>0</v>
      </c>
      <c r="O114" s="30">
        <v>0</v>
      </c>
      <c r="P114" s="30">
        <v>0</v>
      </c>
      <c r="Q114" s="30">
        <v>0</v>
      </c>
      <c r="R114" s="30">
        <v>43869.409403669633</v>
      </c>
      <c r="S114" s="30">
        <v>88108.245412844088</v>
      </c>
      <c r="T114" s="30">
        <v>121379.9827981651</v>
      </c>
      <c r="U114" s="30">
        <v>0</v>
      </c>
      <c r="V114" s="30">
        <v>64110.806074766326</v>
      </c>
      <c r="W114" s="30">
        <v>0</v>
      </c>
      <c r="X114" s="30">
        <v>0</v>
      </c>
      <c r="Y114" s="30">
        <v>0</v>
      </c>
      <c r="Z114" s="30">
        <v>0</v>
      </c>
      <c r="AA114" s="30">
        <v>0</v>
      </c>
      <c r="AB114" s="30">
        <v>122000</v>
      </c>
      <c r="AC114" s="30">
        <v>0</v>
      </c>
      <c r="AD114" s="30">
        <v>0</v>
      </c>
      <c r="AE114" s="30">
        <v>0</v>
      </c>
      <c r="AF114" s="30">
        <v>12209.4</v>
      </c>
      <c r="AG114" s="30">
        <v>0</v>
      </c>
      <c r="AH114" s="30">
        <v>0</v>
      </c>
      <c r="AI114" s="30">
        <v>0</v>
      </c>
      <c r="AJ114" s="30">
        <v>0</v>
      </c>
      <c r="AK114" s="30">
        <v>0</v>
      </c>
      <c r="AL114" s="30">
        <v>0</v>
      </c>
      <c r="AM114" s="30">
        <v>0</v>
      </c>
      <c r="AN114" s="30">
        <v>0</v>
      </c>
      <c r="AO114" s="30">
        <v>4223981.0999999996</v>
      </c>
      <c r="AP114" s="30">
        <v>872591.27139214787</v>
      </c>
      <c r="AQ114" s="30">
        <v>134209.4</v>
      </c>
      <c r="AR114" s="30">
        <v>415886.04863824265</v>
      </c>
      <c r="AS114" s="30">
        <v>5230781.771392148</v>
      </c>
      <c r="AT114" s="30">
        <v>0</v>
      </c>
      <c r="AU114" s="30">
        <v>5230781.771392148</v>
      </c>
      <c r="AV114" s="30">
        <v>5096572.3713921476</v>
      </c>
      <c r="AW114" s="30">
        <v>5758.8388377312403</v>
      </c>
      <c r="AX114" s="30">
        <v>5589.3913001140245</v>
      </c>
      <c r="AY114" s="30">
        <v>3.0315919662622134E-2</v>
      </c>
      <c r="AZ114" s="30">
        <v>-2.5768531713228814E-2</v>
      </c>
      <c r="BA114" s="30">
        <v>-127466.91017255063</v>
      </c>
      <c r="BB114" s="30">
        <v>5103314.861219597</v>
      </c>
      <c r="BC114" s="30">
        <v>5766.4574703046292</v>
      </c>
      <c r="BD114" s="30">
        <v>6.5208387745550045E-3</v>
      </c>
      <c r="BE114" s="30">
        <v>0</v>
      </c>
      <c r="BF114" s="30">
        <v>5103314.861219597</v>
      </c>
    </row>
    <row r="115" spans="1:58">
      <c r="A115">
        <v>137388</v>
      </c>
      <c r="B115">
        <v>3024211</v>
      </c>
      <c r="C115" t="s">
        <v>120</v>
      </c>
      <c r="D115">
        <v>0</v>
      </c>
      <c r="E115" s="30">
        <v>1713456.74</v>
      </c>
      <c r="F115" s="30">
        <v>1365037.96</v>
      </c>
      <c r="G115" s="30">
        <v>0</v>
      </c>
      <c r="H115" s="30">
        <v>378049.38600419869</v>
      </c>
      <c r="I115" s="30">
        <v>0</v>
      </c>
      <c r="J115" s="30">
        <v>0</v>
      </c>
      <c r="K115" s="30">
        <v>0</v>
      </c>
      <c r="L115" s="30">
        <v>0</v>
      </c>
      <c r="M115" s="30">
        <v>0</v>
      </c>
      <c r="N115" s="30">
        <v>0</v>
      </c>
      <c r="O115" s="30">
        <v>0</v>
      </c>
      <c r="P115" s="30">
        <v>0</v>
      </c>
      <c r="Q115" s="30">
        <v>0</v>
      </c>
      <c r="R115" s="30">
        <v>23792.284040995637</v>
      </c>
      <c r="S115" s="30">
        <v>42538.836017569571</v>
      </c>
      <c r="T115" s="30">
        <v>79886.508052708639</v>
      </c>
      <c r="U115" s="30">
        <v>0</v>
      </c>
      <c r="V115" s="30">
        <v>85084.904270986794</v>
      </c>
      <c r="W115" s="30">
        <v>0</v>
      </c>
      <c r="X115" s="30">
        <v>0</v>
      </c>
      <c r="Y115" s="30">
        <v>0</v>
      </c>
      <c r="Z115" s="30">
        <v>0</v>
      </c>
      <c r="AA115" s="30">
        <v>0</v>
      </c>
      <c r="AB115" s="30">
        <v>122000</v>
      </c>
      <c r="AC115" s="30">
        <v>0</v>
      </c>
      <c r="AD115" s="30">
        <v>0</v>
      </c>
      <c r="AE115" s="30">
        <v>0</v>
      </c>
      <c r="AF115" s="30">
        <v>30010.5</v>
      </c>
      <c r="AG115" s="30">
        <v>0</v>
      </c>
      <c r="AH115" s="30">
        <v>0</v>
      </c>
      <c r="AI115" s="30">
        <v>0</v>
      </c>
      <c r="AJ115" s="30">
        <v>0</v>
      </c>
      <c r="AK115" s="30">
        <v>0</v>
      </c>
      <c r="AL115" s="30">
        <v>0</v>
      </c>
      <c r="AM115" s="30">
        <v>0</v>
      </c>
      <c r="AN115" s="30">
        <v>0</v>
      </c>
      <c r="AO115" s="30">
        <v>3078494.7</v>
      </c>
      <c r="AP115" s="30">
        <v>609351.91838645935</v>
      </c>
      <c r="AQ115" s="30">
        <v>152010.5</v>
      </c>
      <c r="AR115" s="30">
        <v>328470.56859408127</v>
      </c>
      <c r="AS115" s="30">
        <v>3839857.1183864595</v>
      </c>
      <c r="AT115" s="30">
        <v>0</v>
      </c>
      <c r="AU115" s="30">
        <v>3839857.1183864595</v>
      </c>
      <c r="AV115" s="30">
        <v>3687846.6183864595</v>
      </c>
      <c r="AW115" s="30">
        <v>5717.5916564131157</v>
      </c>
      <c r="AX115" s="30">
        <v>5490.9095628654968</v>
      </c>
      <c r="AY115" s="30">
        <v>4.1283159183798719E-2</v>
      </c>
      <c r="AZ115" s="30">
        <v>-3.5090685306228914E-2</v>
      </c>
      <c r="BA115" s="30">
        <v>-124278.4577874821</v>
      </c>
      <c r="BB115" s="30">
        <v>3715578.6605989775</v>
      </c>
      <c r="BC115" s="30">
        <v>5760.5870706960895</v>
      </c>
      <c r="BD115" s="30">
        <v>1.5463586953216035E-2</v>
      </c>
      <c r="BE115" s="30">
        <v>0</v>
      </c>
      <c r="BF115" s="30">
        <v>3715578.6605989775</v>
      </c>
    </row>
    <row r="116" spans="1:58">
      <c r="A116">
        <v>136658</v>
      </c>
      <c r="B116">
        <v>3024212</v>
      </c>
      <c r="C116" t="s">
        <v>123</v>
      </c>
      <c r="D116">
        <v>0</v>
      </c>
      <c r="E116" s="30">
        <v>3006901.8</v>
      </c>
      <c r="F116" s="30">
        <v>2014146.92</v>
      </c>
      <c r="G116" s="30">
        <v>0</v>
      </c>
      <c r="H116" s="30">
        <v>353409.90585086035</v>
      </c>
      <c r="I116" s="30">
        <v>0</v>
      </c>
      <c r="J116" s="30">
        <v>0</v>
      </c>
      <c r="K116" s="30">
        <v>0</v>
      </c>
      <c r="L116" s="30">
        <v>0</v>
      </c>
      <c r="M116" s="30">
        <v>0</v>
      </c>
      <c r="N116" s="30">
        <v>0</v>
      </c>
      <c r="O116" s="30">
        <v>0</v>
      </c>
      <c r="P116" s="30">
        <v>0</v>
      </c>
      <c r="Q116" s="30">
        <v>0</v>
      </c>
      <c r="R116" s="30">
        <v>14890.773638968492</v>
      </c>
      <c r="S116" s="30">
        <v>20572.779369627518</v>
      </c>
      <c r="T116" s="30">
        <v>26378.372492836683</v>
      </c>
      <c r="U116" s="30">
        <v>0</v>
      </c>
      <c r="V116" s="30">
        <v>15244.94837476105</v>
      </c>
      <c r="W116" s="30">
        <v>0</v>
      </c>
      <c r="X116" s="30">
        <v>0</v>
      </c>
      <c r="Y116" s="30">
        <v>0</v>
      </c>
      <c r="Z116" s="30">
        <v>0</v>
      </c>
      <c r="AA116" s="30">
        <v>0</v>
      </c>
      <c r="AB116" s="30">
        <v>122000</v>
      </c>
      <c r="AC116" s="30">
        <v>0</v>
      </c>
      <c r="AD116" s="30">
        <v>0</v>
      </c>
      <c r="AE116" s="30">
        <v>0</v>
      </c>
      <c r="AF116" s="30">
        <v>73359</v>
      </c>
      <c r="AG116" s="30">
        <v>0</v>
      </c>
      <c r="AH116" s="30">
        <v>0</v>
      </c>
      <c r="AI116" s="30">
        <v>0</v>
      </c>
      <c r="AJ116" s="30">
        <v>0</v>
      </c>
      <c r="AK116" s="30">
        <v>0</v>
      </c>
      <c r="AL116" s="30">
        <v>0</v>
      </c>
      <c r="AM116" s="30">
        <v>0</v>
      </c>
      <c r="AN116" s="30">
        <v>0</v>
      </c>
      <c r="AO116" s="30">
        <v>5021048.72</v>
      </c>
      <c r="AP116" s="30">
        <v>430496.77972705406</v>
      </c>
      <c r="AQ116" s="30">
        <v>195359</v>
      </c>
      <c r="AR116" s="30">
        <v>324242.50704521965</v>
      </c>
      <c r="AS116" s="30">
        <v>5646904.4997270536</v>
      </c>
      <c r="AT116" s="30">
        <v>0</v>
      </c>
      <c r="AU116" s="30">
        <v>5646904.4997270536</v>
      </c>
      <c r="AV116" s="30">
        <v>5451545.4997270536</v>
      </c>
      <c r="AW116" s="30">
        <v>5182.0774712234352</v>
      </c>
      <c r="AX116" s="30">
        <v>5239.0746085877863</v>
      </c>
      <c r="AY116" s="30">
        <v>-1.0879237579652441E-2</v>
      </c>
      <c r="AZ116" s="30">
        <v>0</v>
      </c>
      <c r="BA116" s="30">
        <v>0</v>
      </c>
      <c r="BB116" s="30">
        <v>5646904.4997270536</v>
      </c>
      <c r="BC116" s="30">
        <v>5367.7799427063246</v>
      </c>
      <c r="BD116" s="30">
        <v>1.7339239565548059E-3</v>
      </c>
      <c r="BE116" s="30">
        <v>0</v>
      </c>
      <c r="BF116" s="30">
        <v>5646904.4997270536</v>
      </c>
    </row>
    <row r="117" spans="1:58">
      <c r="A117">
        <v>136418</v>
      </c>
      <c r="B117">
        <v>3024215</v>
      </c>
      <c r="C117" t="s">
        <v>245</v>
      </c>
      <c r="D117">
        <v>0</v>
      </c>
      <c r="E117" s="30">
        <v>2992583.2199999997</v>
      </c>
      <c r="F117" s="30">
        <v>1856642.5399999998</v>
      </c>
      <c r="G117" s="30">
        <v>0</v>
      </c>
      <c r="H117" s="30">
        <v>549900.72254237288</v>
      </c>
      <c r="I117" s="30">
        <v>0</v>
      </c>
      <c r="J117" s="30">
        <v>0</v>
      </c>
      <c r="K117" s="30">
        <v>0</v>
      </c>
      <c r="L117" s="30">
        <v>0</v>
      </c>
      <c r="M117" s="30">
        <v>0</v>
      </c>
      <c r="N117" s="30">
        <v>0</v>
      </c>
      <c r="O117" s="30">
        <v>0</v>
      </c>
      <c r="P117" s="30">
        <v>0</v>
      </c>
      <c r="Q117" s="30">
        <v>0</v>
      </c>
      <c r="R117" s="30">
        <v>43532.489795918358</v>
      </c>
      <c r="S117" s="30">
        <v>22076.228571428604</v>
      </c>
      <c r="T117" s="30">
        <v>160280.22040816318</v>
      </c>
      <c r="U117" s="30">
        <v>0</v>
      </c>
      <c r="V117" s="30">
        <v>18534.240325865514</v>
      </c>
      <c r="W117" s="30">
        <v>0</v>
      </c>
      <c r="X117" s="30">
        <v>0</v>
      </c>
      <c r="Y117" s="30">
        <v>0</v>
      </c>
      <c r="Z117" s="30">
        <v>0</v>
      </c>
      <c r="AA117" s="30">
        <v>0</v>
      </c>
      <c r="AB117" s="30">
        <v>122000</v>
      </c>
      <c r="AC117" s="30">
        <v>0</v>
      </c>
      <c r="AD117" s="30">
        <v>0</v>
      </c>
      <c r="AE117" s="30">
        <v>0</v>
      </c>
      <c r="AF117" s="30">
        <v>15082.2</v>
      </c>
      <c r="AG117" s="30">
        <v>0</v>
      </c>
      <c r="AH117" s="30">
        <v>0</v>
      </c>
      <c r="AI117" s="30">
        <v>0</v>
      </c>
      <c r="AJ117" s="30">
        <v>0</v>
      </c>
      <c r="AK117" s="30">
        <v>0</v>
      </c>
      <c r="AL117" s="30">
        <v>0</v>
      </c>
      <c r="AM117" s="30">
        <v>0</v>
      </c>
      <c r="AN117" s="30">
        <v>0</v>
      </c>
      <c r="AO117" s="30">
        <v>4849225.76</v>
      </c>
      <c r="AP117" s="30">
        <v>794323.90164374851</v>
      </c>
      <c r="AQ117" s="30">
        <v>137082.20000000001</v>
      </c>
      <c r="AR117" s="30">
        <v>391907.33178944205</v>
      </c>
      <c r="AS117" s="30">
        <v>5780631.8616437484</v>
      </c>
      <c r="AT117" s="30">
        <v>0</v>
      </c>
      <c r="AU117" s="30">
        <v>5780631.8616437484</v>
      </c>
      <c r="AV117" s="30">
        <v>5643549.6616437482</v>
      </c>
      <c r="AW117" s="30">
        <v>5554.6748638225872</v>
      </c>
      <c r="AX117" s="30">
        <v>5507.6559188391038</v>
      </c>
      <c r="AY117" s="30">
        <v>8.5370156880450101E-3</v>
      </c>
      <c r="AZ117" s="30">
        <v>-7.2564633348382581E-3</v>
      </c>
      <c r="BA117" s="30">
        <v>-40605.560887736247</v>
      </c>
      <c r="BB117" s="30">
        <v>5740026.3007560121</v>
      </c>
      <c r="BC117" s="30">
        <v>5649.6321857834764</v>
      </c>
      <c r="BD117" s="30">
        <v>2.9846342799202397E-3</v>
      </c>
      <c r="BE117" s="30">
        <v>0</v>
      </c>
      <c r="BF117" s="30">
        <v>5740026.3007560121</v>
      </c>
    </row>
    <row r="118" spans="1:58">
      <c r="A118">
        <v>138051</v>
      </c>
      <c r="B118">
        <v>3024752</v>
      </c>
      <c r="C118" t="s">
        <v>246</v>
      </c>
      <c r="D118">
        <v>0</v>
      </c>
      <c r="E118" s="30">
        <v>1431858</v>
      </c>
      <c r="F118" s="30">
        <v>882979.1</v>
      </c>
      <c r="G118" s="30">
        <v>0</v>
      </c>
      <c r="H118" s="30">
        <v>33988.799999999996</v>
      </c>
      <c r="I118" s="30">
        <v>0</v>
      </c>
      <c r="J118" s="30">
        <v>0</v>
      </c>
      <c r="K118" s="30">
        <v>0</v>
      </c>
      <c r="L118" s="30">
        <v>0</v>
      </c>
      <c r="M118" s="30">
        <v>0</v>
      </c>
      <c r="N118" s="30">
        <v>0</v>
      </c>
      <c r="O118" s="30">
        <v>0</v>
      </c>
      <c r="P118" s="30">
        <v>0</v>
      </c>
      <c r="Q118" s="30">
        <v>0</v>
      </c>
      <c r="R118" s="30">
        <v>6516.046025104597</v>
      </c>
      <c r="S118" s="30">
        <v>9971.9246861924876</v>
      </c>
      <c r="T118" s="30">
        <v>11838.870292887023</v>
      </c>
      <c r="U118" s="30">
        <v>0</v>
      </c>
      <c r="V118" s="30">
        <v>29423.333333333332</v>
      </c>
      <c r="W118" s="30">
        <v>0</v>
      </c>
      <c r="X118" s="30">
        <v>0</v>
      </c>
      <c r="Y118" s="30">
        <v>0</v>
      </c>
      <c r="Z118" s="30">
        <v>0</v>
      </c>
      <c r="AA118" s="30">
        <v>0</v>
      </c>
      <c r="AB118" s="30">
        <v>122000</v>
      </c>
      <c r="AC118" s="30">
        <v>0</v>
      </c>
      <c r="AD118" s="30">
        <v>0</v>
      </c>
      <c r="AE118" s="30">
        <v>0</v>
      </c>
      <c r="AF118" s="30">
        <v>0</v>
      </c>
      <c r="AG118" s="30">
        <v>0</v>
      </c>
      <c r="AH118" s="30">
        <v>0</v>
      </c>
      <c r="AI118" s="30">
        <v>0</v>
      </c>
      <c r="AJ118" s="30">
        <v>0</v>
      </c>
      <c r="AK118" s="30">
        <v>0</v>
      </c>
      <c r="AL118" s="30">
        <v>0</v>
      </c>
      <c r="AM118" s="30">
        <v>0</v>
      </c>
      <c r="AN118" s="30">
        <v>0</v>
      </c>
      <c r="AO118" s="30">
        <v>2314837.1</v>
      </c>
      <c r="AP118" s="30">
        <v>91738.974337517429</v>
      </c>
      <c r="AQ118" s="30">
        <v>122000</v>
      </c>
      <c r="AR118" s="30">
        <v>146054.13103417013</v>
      </c>
      <c r="AS118" s="30">
        <v>2528576.0743375174</v>
      </c>
      <c r="AT118" s="30">
        <v>0</v>
      </c>
      <c r="AU118" s="30">
        <v>2528576.0743375178</v>
      </c>
      <c r="AV118" s="30">
        <v>2406576.0743375174</v>
      </c>
      <c r="AW118" s="30">
        <v>4962.0125244072524</v>
      </c>
      <c r="AX118" s="30">
        <v>4952.012524425887</v>
      </c>
      <c r="AY118" s="30">
        <v>2.0193809955124692E-3</v>
      </c>
      <c r="AZ118" s="30">
        <v>-1.7164738461855988E-3</v>
      </c>
      <c r="BA118" s="30">
        <v>-4122.4999923178711</v>
      </c>
      <c r="BB118" s="30">
        <v>2524453.5743451994</v>
      </c>
      <c r="BC118" s="30">
        <v>5205.0589161756689</v>
      </c>
      <c r="BD118" s="30">
        <v>-3.1707053453111644E-4</v>
      </c>
      <c r="BE118" s="30">
        <v>0</v>
      </c>
      <c r="BF118" s="30">
        <v>2524453.5743451994</v>
      </c>
    </row>
    <row r="119" spans="1:58">
      <c r="A119">
        <v>137645</v>
      </c>
      <c r="B119">
        <v>3025400</v>
      </c>
      <c r="C119" t="s">
        <v>125</v>
      </c>
      <c r="D119">
        <v>0</v>
      </c>
      <c r="E119" s="30">
        <v>2778759.0920000002</v>
      </c>
      <c r="F119" s="30">
        <v>1855687.9679999999</v>
      </c>
      <c r="G119" s="30">
        <v>0</v>
      </c>
      <c r="H119" s="30">
        <v>655408.1635276532</v>
      </c>
      <c r="I119" s="30">
        <v>0</v>
      </c>
      <c r="J119" s="30">
        <v>0</v>
      </c>
      <c r="K119" s="30">
        <v>0</v>
      </c>
      <c r="L119" s="30">
        <v>0</v>
      </c>
      <c r="M119" s="30">
        <v>0</v>
      </c>
      <c r="N119" s="30">
        <v>0</v>
      </c>
      <c r="O119" s="30">
        <v>0</v>
      </c>
      <c r="P119" s="30">
        <v>0</v>
      </c>
      <c r="Q119" s="30">
        <v>0</v>
      </c>
      <c r="R119" s="30">
        <v>36533.034619188918</v>
      </c>
      <c r="S119" s="30">
        <v>122709.04451038544</v>
      </c>
      <c r="T119" s="30">
        <v>170896.96043521274</v>
      </c>
      <c r="U119" s="30">
        <v>0</v>
      </c>
      <c r="V119" s="30">
        <v>63848.286307053873</v>
      </c>
      <c r="W119" s="30">
        <v>0</v>
      </c>
      <c r="X119" s="30">
        <v>0</v>
      </c>
      <c r="Y119" s="30">
        <v>0</v>
      </c>
      <c r="Z119" s="30">
        <v>0</v>
      </c>
      <c r="AA119" s="30">
        <v>0</v>
      </c>
      <c r="AB119" s="30">
        <v>122000</v>
      </c>
      <c r="AC119" s="30">
        <v>0</v>
      </c>
      <c r="AD119" s="30">
        <v>0</v>
      </c>
      <c r="AE119" s="30">
        <v>0</v>
      </c>
      <c r="AF119" s="30">
        <v>0</v>
      </c>
      <c r="AG119" s="30">
        <v>0</v>
      </c>
      <c r="AH119" s="30">
        <v>0</v>
      </c>
      <c r="AI119" s="30">
        <v>0</v>
      </c>
      <c r="AJ119" s="30">
        <v>0</v>
      </c>
      <c r="AK119" s="30">
        <v>0</v>
      </c>
      <c r="AL119" s="30">
        <v>0</v>
      </c>
      <c r="AM119" s="30">
        <v>0</v>
      </c>
      <c r="AN119" s="30">
        <v>0</v>
      </c>
      <c r="AO119" s="30">
        <v>4634447.0600000005</v>
      </c>
      <c r="AP119" s="30">
        <v>1049395.4893994941</v>
      </c>
      <c r="AQ119" s="30">
        <v>122000</v>
      </c>
      <c r="AR119" s="30">
        <v>469507.844625542</v>
      </c>
      <c r="AS119" s="30">
        <v>5805842.5493994951</v>
      </c>
      <c r="AT119" s="30">
        <v>0</v>
      </c>
      <c r="AU119" s="30">
        <v>5805842.5493994942</v>
      </c>
      <c r="AV119" s="30">
        <v>5683842.5493994951</v>
      </c>
      <c r="AW119" s="30">
        <v>5853.5968582899022</v>
      </c>
      <c r="AX119" s="30">
        <v>5737.3747502053384</v>
      </c>
      <c r="AY119" s="30">
        <v>2.0257018783792064E-2</v>
      </c>
      <c r="AZ119" s="30">
        <v>-1.7218465966223253E-2</v>
      </c>
      <c r="BA119" s="30">
        <v>-95923.916907594758</v>
      </c>
      <c r="BB119" s="30">
        <v>5709918.6324919006</v>
      </c>
      <c r="BC119" s="30">
        <v>5880.4517327414014</v>
      </c>
      <c r="BD119" s="30">
        <v>3.039643418939697E-3</v>
      </c>
      <c r="BE119" s="30">
        <v>0</v>
      </c>
      <c r="BF119" s="30">
        <v>5709918.6324919006</v>
      </c>
    </row>
    <row r="120" spans="1:58">
      <c r="A120">
        <v>136290</v>
      </c>
      <c r="B120">
        <v>3025401</v>
      </c>
      <c r="C120" t="s">
        <v>247</v>
      </c>
      <c r="D120">
        <v>0</v>
      </c>
      <c r="E120" s="30">
        <v>2567798.6799999997</v>
      </c>
      <c r="F120" s="30">
        <v>1718229.5999999999</v>
      </c>
      <c r="G120" s="30">
        <v>0</v>
      </c>
      <c r="H120" s="30">
        <v>72891.959999999992</v>
      </c>
      <c r="I120" s="30">
        <v>0</v>
      </c>
      <c r="J120" s="30">
        <v>0</v>
      </c>
      <c r="K120" s="30">
        <v>0</v>
      </c>
      <c r="L120" s="30">
        <v>0</v>
      </c>
      <c r="M120" s="30">
        <v>0</v>
      </c>
      <c r="N120" s="30">
        <v>0</v>
      </c>
      <c r="O120" s="30">
        <v>0</v>
      </c>
      <c r="P120" s="30">
        <v>0</v>
      </c>
      <c r="Q120" s="30">
        <v>0</v>
      </c>
      <c r="R120" s="30">
        <v>13032.946784922387</v>
      </c>
      <c r="S120" s="30">
        <v>22830.305986696221</v>
      </c>
      <c r="T120" s="30">
        <v>23232.514412416855</v>
      </c>
      <c r="U120" s="30">
        <v>0</v>
      </c>
      <c r="V120" s="30">
        <v>21950.226164079781</v>
      </c>
      <c r="W120" s="30">
        <v>0</v>
      </c>
      <c r="X120" s="30">
        <v>0</v>
      </c>
      <c r="Y120" s="30">
        <v>0</v>
      </c>
      <c r="Z120" s="30">
        <v>0</v>
      </c>
      <c r="AA120" s="30">
        <v>0</v>
      </c>
      <c r="AB120" s="30">
        <v>122000</v>
      </c>
      <c r="AC120" s="30">
        <v>0</v>
      </c>
      <c r="AD120" s="30">
        <v>0</v>
      </c>
      <c r="AE120" s="30">
        <v>0</v>
      </c>
      <c r="AF120" s="30">
        <v>0</v>
      </c>
      <c r="AG120" s="30">
        <v>0</v>
      </c>
      <c r="AH120" s="30">
        <v>0</v>
      </c>
      <c r="AI120" s="30">
        <v>0</v>
      </c>
      <c r="AJ120" s="30">
        <v>0</v>
      </c>
      <c r="AK120" s="30">
        <v>0</v>
      </c>
      <c r="AL120" s="30">
        <v>0</v>
      </c>
      <c r="AM120" s="30">
        <v>0</v>
      </c>
      <c r="AN120" s="30">
        <v>0</v>
      </c>
      <c r="AO120" s="30">
        <v>4286028.2799999993</v>
      </c>
      <c r="AP120" s="30">
        <v>153937.9533481152</v>
      </c>
      <c r="AQ120" s="30">
        <v>122000</v>
      </c>
      <c r="AR120" s="30">
        <v>241219.0442008868</v>
      </c>
      <c r="AS120" s="30">
        <v>4561966.2333481144</v>
      </c>
      <c r="AT120" s="30">
        <v>0</v>
      </c>
      <c r="AU120" s="30">
        <v>4561966.2333481144</v>
      </c>
      <c r="AV120" s="30">
        <v>4439966.2333481144</v>
      </c>
      <c r="AW120" s="30">
        <v>4944.2831106326439</v>
      </c>
      <c r="AX120" s="30">
        <v>4866.3485355875828</v>
      </c>
      <c r="AY120" s="30">
        <v>1.6015000667364037E-2</v>
      </c>
      <c r="AZ120" s="30">
        <v>-1.361275056725943E-2</v>
      </c>
      <c r="BA120" s="30">
        <v>-59487.461131895165</v>
      </c>
      <c r="BB120" s="30">
        <v>4502478.7722162195</v>
      </c>
      <c r="BC120" s="30">
        <v>5013.8961828688416</v>
      </c>
      <c r="BD120" s="30">
        <v>2.457743463174511E-3</v>
      </c>
      <c r="BE120" s="30">
        <v>0</v>
      </c>
      <c r="BF120" s="30">
        <v>4502478.7722162195</v>
      </c>
    </row>
    <row r="121" spans="1:58">
      <c r="A121">
        <v>137386</v>
      </c>
      <c r="B121">
        <v>3025402</v>
      </c>
      <c r="C121" t="s">
        <v>127</v>
      </c>
      <c r="D121">
        <v>0</v>
      </c>
      <c r="E121" s="30">
        <v>3411640.3279999997</v>
      </c>
      <c r="F121" s="30">
        <v>2387384.5719999997</v>
      </c>
      <c r="G121" s="30">
        <v>0</v>
      </c>
      <c r="H121" s="30">
        <v>408829.25296251505</v>
      </c>
      <c r="I121" s="30">
        <v>0</v>
      </c>
      <c r="J121" s="30">
        <v>0</v>
      </c>
      <c r="K121" s="30">
        <v>0</v>
      </c>
      <c r="L121" s="30">
        <v>0</v>
      </c>
      <c r="M121" s="30">
        <v>0</v>
      </c>
      <c r="N121" s="30">
        <v>0</v>
      </c>
      <c r="O121" s="30">
        <v>0</v>
      </c>
      <c r="P121" s="30">
        <v>0</v>
      </c>
      <c r="Q121" s="30">
        <v>0</v>
      </c>
      <c r="R121" s="30">
        <v>15526.855295068712</v>
      </c>
      <c r="S121" s="30">
        <v>74007.938561034796</v>
      </c>
      <c r="T121" s="30">
        <v>60167.546483427664</v>
      </c>
      <c r="U121" s="30">
        <v>0</v>
      </c>
      <c r="V121" s="30">
        <v>64706.086956521773</v>
      </c>
      <c r="W121" s="30">
        <v>0</v>
      </c>
      <c r="X121" s="30">
        <v>0</v>
      </c>
      <c r="Y121" s="30">
        <v>0</v>
      </c>
      <c r="Z121" s="30">
        <v>0</v>
      </c>
      <c r="AA121" s="30">
        <v>0</v>
      </c>
      <c r="AB121" s="30">
        <v>122000</v>
      </c>
      <c r="AC121" s="30">
        <v>0</v>
      </c>
      <c r="AD121" s="30">
        <v>0</v>
      </c>
      <c r="AE121" s="30">
        <v>0</v>
      </c>
      <c r="AF121" s="30">
        <v>0</v>
      </c>
      <c r="AG121" s="30">
        <v>0</v>
      </c>
      <c r="AH121" s="30">
        <v>0</v>
      </c>
      <c r="AI121" s="30">
        <v>0</v>
      </c>
      <c r="AJ121" s="30">
        <v>0</v>
      </c>
      <c r="AK121" s="30">
        <v>0</v>
      </c>
      <c r="AL121" s="30">
        <v>0</v>
      </c>
      <c r="AM121" s="30">
        <v>0</v>
      </c>
      <c r="AN121" s="30">
        <v>0</v>
      </c>
      <c r="AO121" s="30">
        <v>5799024.8999999994</v>
      </c>
      <c r="AP121" s="30">
        <v>623237.68025856791</v>
      </c>
      <c r="AQ121" s="30">
        <v>122000</v>
      </c>
      <c r="AR121" s="30">
        <v>437368.526116931</v>
      </c>
      <c r="AS121" s="30">
        <v>6544262.5802585669</v>
      </c>
      <c r="AT121" s="30">
        <v>0</v>
      </c>
      <c r="AU121" s="30">
        <v>6544262.580258566</v>
      </c>
      <c r="AV121" s="30">
        <v>6358552.6502585672</v>
      </c>
      <c r="AW121" s="30">
        <v>5233.3766668794788</v>
      </c>
      <c r="AX121" s="30">
        <v>5275.8128225514401</v>
      </c>
      <c r="AY121" s="30">
        <v>-8.04352942366875E-3</v>
      </c>
      <c r="AZ121" s="30">
        <v>0</v>
      </c>
      <c r="BA121" s="30">
        <v>0</v>
      </c>
      <c r="BB121" s="30">
        <v>6544262.5802585669</v>
      </c>
      <c r="BC121" s="30">
        <v>5386.2243458918247</v>
      </c>
      <c r="BD121" s="30">
        <v>-7.81705830742907E-3</v>
      </c>
      <c r="BE121" s="30">
        <v>0</v>
      </c>
      <c r="BF121" s="30">
        <v>6544262.5802585669</v>
      </c>
    </row>
    <row r="122" spans="1:58">
      <c r="A122">
        <v>136308</v>
      </c>
      <c r="B122">
        <v>3025406</v>
      </c>
      <c r="C122" t="s">
        <v>119</v>
      </c>
      <c r="D122">
        <v>0</v>
      </c>
      <c r="E122" s="30">
        <v>3321910.5599999996</v>
      </c>
      <c r="F122" s="30">
        <v>2138241.2799999998</v>
      </c>
      <c r="G122" s="30">
        <v>0</v>
      </c>
      <c r="H122" s="30">
        <v>280933.33196278248</v>
      </c>
      <c r="I122" s="30">
        <v>0</v>
      </c>
      <c r="J122" s="30">
        <v>0</v>
      </c>
      <c r="K122" s="30">
        <v>0</v>
      </c>
      <c r="L122" s="30">
        <v>0</v>
      </c>
      <c r="M122" s="30">
        <v>0</v>
      </c>
      <c r="N122" s="30">
        <v>0</v>
      </c>
      <c r="O122" s="30">
        <v>0</v>
      </c>
      <c r="P122" s="30">
        <v>0</v>
      </c>
      <c r="Q122" s="30">
        <v>0</v>
      </c>
      <c r="R122" s="30">
        <v>18655.457746478882</v>
      </c>
      <c r="S122" s="30">
        <v>34640.239436619719</v>
      </c>
      <c r="T122" s="30">
        <v>8812.6267605633966</v>
      </c>
      <c r="U122" s="30">
        <v>0</v>
      </c>
      <c r="V122" s="30">
        <v>23611.756828193771</v>
      </c>
      <c r="W122" s="30">
        <v>0</v>
      </c>
      <c r="X122" s="30">
        <v>0</v>
      </c>
      <c r="Y122" s="30">
        <v>0</v>
      </c>
      <c r="Z122" s="30">
        <v>0</v>
      </c>
      <c r="AA122" s="30">
        <v>0</v>
      </c>
      <c r="AB122" s="30">
        <v>122000</v>
      </c>
      <c r="AC122" s="30">
        <v>0</v>
      </c>
      <c r="AD122" s="30">
        <v>0</v>
      </c>
      <c r="AE122" s="30">
        <v>0</v>
      </c>
      <c r="AF122" s="30">
        <v>0</v>
      </c>
      <c r="AG122" s="30">
        <v>0</v>
      </c>
      <c r="AH122" s="30">
        <v>0</v>
      </c>
      <c r="AI122" s="30">
        <v>0</v>
      </c>
      <c r="AJ122" s="30">
        <v>0</v>
      </c>
      <c r="AK122" s="30">
        <v>0</v>
      </c>
      <c r="AL122" s="30">
        <v>0</v>
      </c>
      <c r="AM122" s="30">
        <v>0</v>
      </c>
      <c r="AN122" s="30">
        <v>0</v>
      </c>
      <c r="AO122" s="30">
        <v>5460151.8399999999</v>
      </c>
      <c r="AP122" s="30">
        <v>366653.41273463832</v>
      </c>
      <c r="AQ122" s="30">
        <v>122000</v>
      </c>
      <c r="AR122" s="30">
        <v>337926.92080948263</v>
      </c>
      <c r="AS122" s="30">
        <v>5948805.2527346378</v>
      </c>
      <c r="AT122" s="30">
        <v>0</v>
      </c>
      <c r="AU122" s="30">
        <v>5948805.2527346388</v>
      </c>
      <c r="AV122" s="30">
        <v>5826805.2527346378</v>
      </c>
      <c r="AW122" s="30">
        <v>5093.3612349079003</v>
      </c>
      <c r="AX122" s="30">
        <v>5083.3612349164468</v>
      </c>
      <c r="AY122" s="30">
        <v>1.9672023154218834E-3</v>
      </c>
      <c r="AZ122" s="30">
        <v>-1.6721219681086008E-3</v>
      </c>
      <c r="BA122" s="30">
        <v>-9723.999991689363</v>
      </c>
      <c r="BB122" s="30">
        <v>5939081.252742948</v>
      </c>
      <c r="BC122" s="30">
        <v>5191.5045915585206</v>
      </c>
      <c r="BD122" s="30">
        <v>1.6249270929868942E-4</v>
      </c>
      <c r="BE122" s="30">
        <v>0</v>
      </c>
      <c r="BF122" s="30">
        <v>5939081.252742948</v>
      </c>
    </row>
    <row r="123" spans="1:58">
      <c r="A123">
        <v>137539</v>
      </c>
      <c r="B123">
        <v>3025409</v>
      </c>
      <c r="C123" t="s">
        <v>124</v>
      </c>
      <c r="D123">
        <v>0</v>
      </c>
      <c r="E123" s="30">
        <v>2434158.5999999996</v>
      </c>
      <c r="F123" s="30">
        <v>1541633.7799999998</v>
      </c>
      <c r="G123" s="30">
        <v>0</v>
      </c>
      <c r="H123" s="30">
        <v>120968.36347826087</v>
      </c>
      <c r="I123" s="30">
        <v>0</v>
      </c>
      <c r="J123" s="30">
        <v>0</v>
      </c>
      <c r="K123" s="30">
        <v>0</v>
      </c>
      <c r="L123" s="30">
        <v>0</v>
      </c>
      <c r="M123" s="30">
        <v>0</v>
      </c>
      <c r="N123" s="30">
        <v>0</v>
      </c>
      <c r="O123" s="30">
        <v>0</v>
      </c>
      <c r="P123" s="30">
        <v>0</v>
      </c>
      <c r="Q123" s="30">
        <v>0</v>
      </c>
      <c r="R123" s="30">
        <v>7778.3914634146367</v>
      </c>
      <c r="S123" s="30">
        <v>2495.9524390243873</v>
      </c>
      <c r="T123" s="30">
        <v>0</v>
      </c>
      <c r="U123" s="30">
        <v>0</v>
      </c>
      <c r="V123" s="30">
        <v>19839.79753086414</v>
      </c>
      <c r="W123" s="30">
        <v>0</v>
      </c>
      <c r="X123" s="30">
        <v>0</v>
      </c>
      <c r="Y123" s="30">
        <v>0</v>
      </c>
      <c r="Z123" s="30">
        <v>0</v>
      </c>
      <c r="AA123" s="30">
        <v>0</v>
      </c>
      <c r="AB123" s="30">
        <v>122000</v>
      </c>
      <c r="AC123" s="30">
        <v>0</v>
      </c>
      <c r="AD123" s="30">
        <v>0</v>
      </c>
      <c r="AE123" s="30">
        <v>174300.56</v>
      </c>
      <c r="AF123" s="30">
        <v>0</v>
      </c>
      <c r="AG123" s="30">
        <v>0</v>
      </c>
      <c r="AH123" s="30">
        <v>0</v>
      </c>
      <c r="AI123" s="30">
        <v>0</v>
      </c>
      <c r="AJ123" s="30">
        <v>0</v>
      </c>
      <c r="AK123" s="30">
        <v>0</v>
      </c>
      <c r="AL123" s="30">
        <v>0</v>
      </c>
      <c r="AM123" s="30">
        <v>0</v>
      </c>
      <c r="AN123" s="30">
        <v>0</v>
      </c>
      <c r="AO123" s="30">
        <v>3975792.3799999994</v>
      </c>
      <c r="AP123" s="30">
        <v>151082.50491156403</v>
      </c>
      <c r="AQ123" s="30">
        <v>296300.56</v>
      </c>
      <c r="AR123" s="30">
        <v>224998.99610700406</v>
      </c>
      <c r="AS123" s="30">
        <v>4423175.4449115628</v>
      </c>
      <c r="AT123" s="30">
        <v>0</v>
      </c>
      <c r="AU123" s="30">
        <v>4423175.4449115638</v>
      </c>
      <c r="AV123" s="30">
        <v>4301175.4449115628</v>
      </c>
      <c r="AW123" s="30">
        <v>5163.475924263581</v>
      </c>
      <c r="AX123" s="30">
        <v>5156.7932130487807</v>
      </c>
      <c r="AY123" s="30">
        <v>1.2959044388071099E-3</v>
      </c>
      <c r="AZ123" s="30">
        <v>-1.1015187729860433E-3</v>
      </c>
      <c r="BA123" s="30">
        <v>-4731.693675639347</v>
      </c>
      <c r="BB123" s="30">
        <v>4418443.7512359237</v>
      </c>
      <c r="BC123" s="30">
        <v>5304.2542031643743</v>
      </c>
      <c r="BD123" s="30">
        <v>-2.4870028458412463E-4</v>
      </c>
      <c r="BE123" s="30">
        <v>0</v>
      </c>
      <c r="BF123" s="30">
        <v>4418443.7512359237</v>
      </c>
    </row>
    <row r="124" spans="1:58">
      <c r="A124">
        <v>134798</v>
      </c>
      <c r="B124">
        <v>3026905</v>
      </c>
      <c r="C124" t="s">
        <v>104</v>
      </c>
      <c r="D124">
        <v>315946.25</v>
      </c>
      <c r="E124" s="30">
        <v>2602163.2719999999</v>
      </c>
      <c r="F124" s="30">
        <v>1998873.7679999999</v>
      </c>
      <c r="G124" s="30">
        <v>0</v>
      </c>
      <c r="H124" s="30">
        <v>831482.18248565961</v>
      </c>
      <c r="I124" s="30">
        <v>0</v>
      </c>
      <c r="J124" s="30">
        <v>0</v>
      </c>
      <c r="K124" s="30">
        <v>0</v>
      </c>
      <c r="L124" s="30">
        <v>0</v>
      </c>
      <c r="M124" s="30">
        <v>0</v>
      </c>
      <c r="N124" s="30">
        <v>0</v>
      </c>
      <c r="O124" s="30">
        <v>0</v>
      </c>
      <c r="P124" s="30">
        <v>0</v>
      </c>
      <c r="Q124" s="30">
        <v>0</v>
      </c>
      <c r="R124" s="30">
        <v>55682.790606653522</v>
      </c>
      <c r="S124" s="30">
        <v>184632.41095890378</v>
      </c>
      <c r="T124" s="30">
        <v>115561.15068493149</v>
      </c>
      <c r="U124" s="30">
        <v>0</v>
      </c>
      <c r="V124" s="30">
        <v>85452.116959064384</v>
      </c>
      <c r="W124" s="30">
        <v>0</v>
      </c>
      <c r="X124" s="30">
        <v>0</v>
      </c>
      <c r="Y124" s="30">
        <v>0</v>
      </c>
      <c r="Z124" s="30">
        <v>0</v>
      </c>
      <c r="AA124" s="30">
        <v>0</v>
      </c>
      <c r="AB124" s="30">
        <v>122000</v>
      </c>
      <c r="AC124" s="30">
        <v>0</v>
      </c>
      <c r="AD124" s="30">
        <v>0</v>
      </c>
      <c r="AE124" s="30">
        <v>0</v>
      </c>
      <c r="AF124" s="30">
        <v>76437</v>
      </c>
      <c r="AG124" s="30">
        <v>0</v>
      </c>
      <c r="AH124" s="30">
        <v>0</v>
      </c>
      <c r="AI124" s="30">
        <v>0</v>
      </c>
      <c r="AJ124" s="30">
        <v>0</v>
      </c>
      <c r="AK124" s="30">
        <v>0</v>
      </c>
      <c r="AL124" s="30">
        <v>0</v>
      </c>
      <c r="AM124" s="30">
        <v>0</v>
      </c>
      <c r="AN124" s="30">
        <v>0</v>
      </c>
      <c r="AO124" s="30">
        <v>4916983.29</v>
      </c>
      <c r="AP124" s="30">
        <v>1272810.6516952128</v>
      </c>
      <c r="AQ124" s="30">
        <v>198437</v>
      </c>
      <c r="AR124" s="30">
        <v>544188.07195629412</v>
      </c>
      <c r="AS124" s="30">
        <v>6388230.9416952133</v>
      </c>
      <c r="AT124" s="30">
        <v>333747.49173748819</v>
      </c>
      <c r="AU124" s="30">
        <v>6054483.4499577247</v>
      </c>
      <c r="AV124" s="30">
        <v>6189793.9416952133</v>
      </c>
      <c r="AW124" s="30">
        <v>5844.9423434326845</v>
      </c>
      <c r="AX124" s="30">
        <v>5990.3354493767984</v>
      </c>
      <c r="AY124" s="30">
        <v>-2.4271279492242746E-2</v>
      </c>
      <c r="AZ124" s="30">
        <v>9.2712794922427469E-3</v>
      </c>
      <c r="BA124" s="30">
        <v>58814.820581466105</v>
      </c>
      <c r="BB124" s="30">
        <v>6447045.7622766793</v>
      </c>
      <c r="BC124" s="30">
        <v>6087.8619096097063</v>
      </c>
      <c r="BD124" s="30">
        <v>-1.5003342798420749E-2</v>
      </c>
      <c r="BE124" s="30">
        <v>0</v>
      </c>
      <c r="BF124" s="30">
        <v>6447045.7622766793</v>
      </c>
    </row>
    <row r="125" spans="1:58">
      <c r="A125">
        <v>135507</v>
      </c>
      <c r="B125">
        <v>3026906</v>
      </c>
      <c r="C125" t="s">
        <v>106</v>
      </c>
      <c r="D125">
        <v>315946.25</v>
      </c>
      <c r="E125" s="30">
        <v>2586890.1199999996</v>
      </c>
      <c r="F125" s="30">
        <v>1680046.72</v>
      </c>
      <c r="G125" s="30">
        <v>0</v>
      </c>
      <c r="H125" s="30">
        <v>279815.94645739906</v>
      </c>
      <c r="I125" s="30">
        <v>0</v>
      </c>
      <c r="J125" s="30">
        <v>0</v>
      </c>
      <c r="K125" s="30">
        <v>0</v>
      </c>
      <c r="L125" s="30">
        <v>0</v>
      </c>
      <c r="M125" s="30">
        <v>0</v>
      </c>
      <c r="N125" s="30">
        <v>0</v>
      </c>
      <c r="O125" s="30">
        <v>0</v>
      </c>
      <c r="P125" s="30">
        <v>0</v>
      </c>
      <c r="Q125" s="30">
        <v>0</v>
      </c>
      <c r="R125" s="30">
        <v>15151.741282339708</v>
      </c>
      <c r="S125" s="30">
        <v>28002.61417322838</v>
      </c>
      <c r="T125" s="30">
        <v>41067.685039370095</v>
      </c>
      <c r="U125" s="30">
        <v>0</v>
      </c>
      <c r="V125" s="30">
        <v>1398.3337116912637</v>
      </c>
      <c r="W125" s="30">
        <v>0</v>
      </c>
      <c r="X125" s="30">
        <v>0</v>
      </c>
      <c r="Y125" s="30">
        <v>0</v>
      </c>
      <c r="Z125" s="30">
        <v>0</v>
      </c>
      <c r="AA125" s="30">
        <v>0</v>
      </c>
      <c r="AB125" s="30">
        <v>122000</v>
      </c>
      <c r="AC125" s="30">
        <v>0</v>
      </c>
      <c r="AD125" s="30">
        <v>0</v>
      </c>
      <c r="AE125" s="30">
        <v>0</v>
      </c>
      <c r="AF125" s="30">
        <v>22572</v>
      </c>
      <c r="AG125" s="30">
        <v>0</v>
      </c>
      <c r="AH125" s="30">
        <v>0</v>
      </c>
      <c r="AI125" s="30">
        <v>0</v>
      </c>
      <c r="AJ125" s="30">
        <v>0</v>
      </c>
      <c r="AK125" s="30">
        <v>0</v>
      </c>
      <c r="AL125" s="30">
        <v>0</v>
      </c>
      <c r="AM125" s="30">
        <v>0</v>
      </c>
      <c r="AN125" s="30">
        <v>0</v>
      </c>
      <c r="AO125" s="30">
        <v>4582883.09</v>
      </c>
      <c r="AP125" s="30">
        <v>365436.32066402852</v>
      </c>
      <c r="AQ125" s="30">
        <v>144572</v>
      </c>
      <c r="AR125" s="30">
        <v>280435.67015215871</v>
      </c>
      <c r="AS125" s="30">
        <v>5092891.4106640285</v>
      </c>
      <c r="AT125" s="30">
        <v>329833.34807886754</v>
      </c>
      <c r="AU125" s="30">
        <v>4763058.0625851611</v>
      </c>
      <c r="AV125" s="30">
        <v>4948319.4106640285</v>
      </c>
      <c r="AW125" s="30">
        <v>5003.3563302972989</v>
      </c>
      <c r="AX125" s="30">
        <v>5101.327146536797</v>
      </c>
      <c r="AY125" s="30">
        <v>-1.9204966359785192E-2</v>
      </c>
      <c r="AZ125" s="30">
        <v>4.2049663597851922E-3</v>
      </c>
      <c r="BA125" s="30">
        <v>21214.949041990309</v>
      </c>
      <c r="BB125" s="30">
        <v>5114106.3597060191</v>
      </c>
      <c r="BC125" s="30">
        <v>5170.9872191162985</v>
      </c>
      <c r="BD125" s="30">
        <v>-1.6509431739457181E-2</v>
      </c>
      <c r="BE125" s="30">
        <v>0</v>
      </c>
      <c r="BF125" s="30">
        <v>5114106.3597060191</v>
      </c>
    </row>
    <row r="126" spans="1:58">
      <c r="A126">
        <v>111111</v>
      </c>
      <c r="B126">
        <v>3022049</v>
      </c>
      <c r="C126" t="s">
        <v>110</v>
      </c>
      <c r="D126">
        <v>315946.25</v>
      </c>
      <c r="E126" s="30">
        <v>0</v>
      </c>
      <c r="F126" s="30">
        <v>0</v>
      </c>
      <c r="G126" s="30">
        <v>68743.828451882844</v>
      </c>
      <c r="H126" s="30">
        <v>0</v>
      </c>
      <c r="I126" s="30">
        <v>0</v>
      </c>
      <c r="J126" s="30">
        <v>0</v>
      </c>
      <c r="K126" s="30">
        <v>0</v>
      </c>
      <c r="L126" s="30">
        <v>4180.8102345415737</v>
      </c>
      <c r="M126" s="30">
        <v>19606.663113006423</v>
      </c>
      <c r="N126" s="30">
        <v>3407.0362473347532</v>
      </c>
      <c r="O126" s="30">
        <v>0</v>
      </c>
      <c r="P126" s="30">
        <v>0</v>
      </c>
      <c r="Q126" s="30">
        <v>0</v>
      </c>
      <c r="R126" s="30">
        <v>0</v>
      </c>
      <c r="S126" s="30">
        <v>0</v>
      </c>
      <c r="T126" s="30">
        <v>0</v>
      </c>
      <c r="U126" s="30">
        <v>11365.412621359232</v>
      </c>
      <c r="V126" s="30">
        <v>0</v>
      </c>
      <c r="W126" s="30">
        <v>0</v>
      </c>
      <c r="X126" s="30">
        <v>0</v>
      </c>
      <c r="Y126" s="30">
        <v>0</v>
      </c>
      <c r="Z126" s="30">
        <v>0</v>
      </c>
      <c r="AA126" s="30">
        <v>0</v>
      </c>
      <c r="AB126" s="30">
        <v>122000</v>
      </c>
      <c r="AC126" s="30">
        <v>0</v>
      </c>
      <c r="AD126" s="30">
        <v>0</v>
      </c>
      <c r="AE126" s="30">
        <v>0</v>
      </c>
      <c r="AF126" s="30">
        <v>0</v>
      </c>
      <c r="AG126" s="30">
        <v>0</v>
      </c>
      <c r="AH126" s="30">
        <v>0</v>
      </c>
      <c r="AI126" s="30">
        <v>0</v>
      </c>
      <c r="AJ126" s="30">
        <v>0</v>
      </c>
      <c r="AK126" s="30">
        <v>0</v>
      </c>
      <c r="AL126" s="30">
        <v>0</v>
      </c>
      <c r="AM126" s="30">
        <v>0</v>
      </c>
      <c r="AN126" s="30">
        <v>0</v>
      </c>
      <c r="AO126" s="30">
        <v>315946.25</v>
      </c>
      <c r="AP126" s="30">
        <v>107303.75066812482</v>
      </c>
      <c r="AQ126" s="30">
        <v>122000</v>
      </c>
      <c r="AR126" s="30">
        <v>44770.661480712355</v>
      </c>
      <c r="AS126" s="30">
        <v>545250.00066812476</v>
      </c>
      <c r="AT126" s="30">
        <v>545250.00066812476</v>
      </c>
      <c r="AU126" s="30">
        <v>0</v>
      </c>
      <c r="AV126" s="30">
        <v>423250.00066812476</v>
      </c>
      <c r="AW126" s="30">
        <v>4455.2631649276291</v>
      </c>
      <c r="AX126" s="30">
        <v>0</v>
      </c>
      <c r="AY126" s="30">
        <v>0</v>
      </c>
      <c r="AZ126" s="30">
        <v>0</v>
      </c>
      <c r="BA126" s="30">
        <v>0</v>
      </c>
      <c r="BB126" s="30">
        <v>545250.00066812476</v>
      </c>
      <c r="BC126" s="30">
        <v>5739.4736912434182</v>
      </c>
      <c r="BD126" s="30">
        <v>0</v>
      </c>
      <c r="BE126" s="30">
        <v>0</v>
      </c>
      <c r="BF126" s="30">
        <v>545250.00066812476</v>
      </c>
    </row>
    <row r="127" spans="1:58">
      <c r="A127">
        <v>101387</v>
      </c>
      <c r="B127">
        <v>3026089</v>
      </c>
      <c r="C127" t="s">
        <v>395</v>
      </c>
      <c r="D127">
        <v>0</v>
      </c>
      <c r="E127" s="30">
        <v>250575.15</v>
      </c>
      <c r="F127" s="30">
        <v>167050.09999999998</v>
      </c>
      <c r="G127" s="30">
        <v>0</v>
      </c>
      <c r="H127" s="30">
        <v>12706.760869565218</v>
      </c>
      <c r="I127" s="30">
        <v>0</v>
      </c>
      <c r="J127" s="30">
        <v>0</v>
      </c>
      <c r="K127" s="30">
        <v>0</v>
      </c>
      <c r="L127" s="30">
        <v>0</v>
      </c>
      <c r="M127" s="30">
        <v>0</v>
      </c>
      <c r="N127" s="30">
        <v>0</v>
      </c>
      <c r="O127" s="30">
        <v>0</v>
      </c>
      <c r="P127" s="30">
        <v>0</v>
      </c>
      <c r="Q127" s="30">
        <v>0</v>
      </c>
      <c r="R127" s="30">
        <v>817.05792682926858</v>
      </c>
      <c r="S127" s="30">
        <v>262.17987804878021</v>
      </c>
      <c r="T127" s="30">
        <v>0</v>
      </c>
      <c r="U127" s="30">
        <v>0</v>
      </c>
      <c r="V127" s="30">
        <v>2084.0123456790061</v>
      </c>
      <c r="W127" s="30">
        <v>0</v>
      </c>
      <c r="X127" s="30">
        <v>0</v>
      </c>
      <c r="Y127" s="30">
        <v>0</v>
      </c>
      <c r="Z127" s="30">
        <v>0</v>
      </c>
      <c r="AA127" s="30">
        <v>0</v>
      </c>
      <c r="AB127" s="30">
        <v>71166.666666666672</v>
      </c>
      <c r="AC127" s="30">
        <v>0</v>
      </c>
      <c r="AD127" s="30">
        <v>0</v>
      </c>
      <c r="AE127" s="30">
        <v>0</v>
      </c>
      <c r="AF127" s="30">
        <v>0</v>
      </c>
      <c r="AG127" s="30">
        <v>0</v>
      </c>
      <c r="AH127" s="30">
        <v>0</v>
      </c>
      <c r="AI127" s="30">
        <v>0</v>
      </c>
      <c r="AJ127" s="30">
        <v>0</v>
      </c>
      <c r="AK127" s="30">
        <v>0</v>
      </c>
      <c r="AL127" s="30">
        <v>0</v>
      </c>
      <c r="AM127" s="30">
        <v>0</v>
      </c>
      <c r="AN127" s="30">
        <v>0</v>
      </c>
      <c r="AO127" s="30">
        <v>417625.25</v>
      </c>
      <c r="AP127" s="30">
        <v>15870.011020122274</v>
      </c>
      <c r="AQ127" s="30">
        <v>71166.666666666672</v>
      </c>
      <c r="AR127" s="30">
        <v>23634.348330567656</v>
      </c>
      <c r="AS127" s="30">
        <v>504661.92768678896</v>
      </c>
      <c r="AT127" s="30">
        <v>0</v>
      </c>
      <c r="AU127" s="30">
        <v>504661.92768678896</v>
      </c>
      <c r="AV127" s="30">
        <v>433495.26102012227</v>
      </c>
      <c r="AW127" s="30">
        <v>4954.2315545156835</v>
      </c>
      <c r="AX127" s="30">
        <v>0</v>
      </c>
      <c r="AY127" s="30">
        <v>0</v>
      </c>
      <c r="AZ127" s="30">
        <v>0</v>
      </c>
      <c r="BA127" s="30">
        <v>0</v>
      </c>
      <c r="BB127" s="30">
        <v>504661.92768678896</v>
      </c>
      <c r="BC127" s="30">
        <v>5767.5648878490165</v>
      </c>
      <c r="BD127" s="30">
        <v>0</v>
      </c>
      <c r="BE127" s="30">
        <v>-240.21739130434784</v>
      </c>
      <c r="BF127" s="30">
        <v>504421.71029548463</v>
      </c>
    </row>
    <row r="128" spans="1:58">
      <c r="A128">
        <v>133448</v>
      </c>
      <c r="B128">
        <v>3026080</v>
      </c>
      <c r="C128" t="s">
        <v>396</v>
      </c>
      <c r="D128">
        <v>0</v>
      </c>
      <c r="E128" s="30">
        <v>630017.5199999999</v>
      </c>
      <c r="F128" s="30">
        <v>362737.36</v>
      </c>
      <c r="G128" s="30">
        <v>0</v>
      </c>
      <c r="H128" s="30">
        <v>30205.785838509317</v>
      </c>
      <c r="I128" s="30">
        <v>0</v>
      </c>
      <c r="J128" s="30">
        <v>0</v>
      </c>
      <c r="K128" s="30">
        <v>0</v>
      </c>
      <c r="L128" s="30">
        <v>0</v>
      </c>
      <c r="M128" s="30">
        <v>0</v>
      </c>
      <c r="N128" s="30">
        <v>0</v>
      </c>
      <c r="O128" s="30">
        <v>0</v>
      </c>
      <c r="P128" s="30">
        <v>0</v>
      </c>
      <c r="Q128" s="30">
        <v>0</v>
      </c>
      <c r="R128" s="30">
        <v>1942.263414634147</v>
      </c>
      <c r="S128" s="30">
        <v>623.23902439024323</v>
      </c>
      <c r="T128" s="30">
        <v>0</v>
      </c>
      <c r="U128" s="30">
        <v>0</v>
      </c>
      <c r="V128" s="30">
        <v>4953.9950617283803</v>
      </c>
      <c r="W128" s="30">
        <v>0</v>
      </c>
      <c r="X128" s="30">
        <v>0</v>
      </c>
      <c r="Y128" s="30">
        <v>0</v>
      </c>
      <c r="Z128" s="30">
        <v>0</v>
      </c>
      <c r="AA128" s="30">
        <v>0</v>
      </c>
      <c r="AB128" s="30">
        <v>122000</v>
      </c>
      <c r="AC128" s="30">
        <v>0</v>
      </c>
      <c r="AD128" s="30">
        <v>0</v>
      </c>
      <c r="AE128" s="30">
        <v>0</v>
      </c>
      <c r="AF128" s="30">
        <v>0</v>
      </c>
      <c r="AG128" s="30">
        <v>0</v>
      </c>
      <c r="AH128" s="30">
        <v>0</v>
      </c>
      <c r="AI128" s="30">
        <v>0</v>
      </c>
      <c r="AJ128" s="30">
        <v>0</v>
      </c>
      <c r="AK128" s="30">
        <v>0</v>
      </c>
      <c r="AL128" s="30">
        <v>0</v>
      </c>
      <c r="AM128" s="30">
        <v>0</v>
      </c>
      <c r="AN128" s="30">
        <v>0</v>
      </c>
      <c r="AO128" s="30">
        <v>992754.87999999989</v>
      </c>
      <c r="AP128" s="30">
        <v>37725.283339262089</v>
      </c>
      <c r="AQ128" s="30">
        <v>122000</v>
      </c>
      <c r="AR128" s="30">
        <v>56182.222317235122</v>
      </c>
      <c r="AS128" s="30">
        <v>1152480.1633392619</v>
      </c>
      <c r="AT128" s="30">
        <v>0</v>
      </c>
      <c r="AU128" s="30">
        <v>1152480.1633392619</v>
      </c>
      <c r="AV128" s="30">
        <v>1030480.1633392619</v>
      </c>
      <c r="AW128" s="30">
        <v>4954.2315545156825</v>
      </c>
      <c r="AX128" s="30">
        <v>0</v>
      </c>
      <c r="AY128" s="30">
        <v>0</v>
      </c>
      <c r="AZ128" s="30">
        <v>0</v>
      </c>
      <c r="BA128" s="30">
        <v>0</v>
      </c>
      <c r="BB128" s="30">
        <v>1152480.1633392619</v>
      </c>
      <c r="BC128" s="30">
        <v>5540.7700160541435</v>
      </c>
      <c r="BD128" s="30">
        <v>0</v>
      </c>
      <c r="BE128" s="30">
        <v>-571.03105590062114</v>
      </c>
      <c r="BF128" s="30">
        <v>1151909.1322833612</v>
      </c>
    </row>
    <row r="129" spans="1:58">
      <c r="A129" t="s">
        <v>10</v>
      </c>
      <c r="B129" t="s">
        <v>10</v>
      </c>
      <c r="C129" s="30" t="s">
        <v>10</v>
      </c>
      <c r="D129" s="30" t="s">
        <v>10</v>
      </c>
      <c r="E129" s="30" t="s">
        <v>10</v>
      </c>
      <c r="F129" s="30" t="s">
        <v>10</v>
      </c>
      <c r="G129" s="30" t="s">
        <v>10</v>
      </c>
      <c r="H129" s="30" t="s">
        <v>10</v>
      </c>
      <c r="I129" s="30" t="s">
        <v>10</v>
      </c>
      <c r="J129" s="30" t="s">
        <v>10</v>
      </c>
      <c r="K129" s="30" t="s">
        <v>10</v>
      </c>
      <c r="L129" s="30" t="s">
        <v>10</v>
      </c>
      <c r="M129" s="30" t="s">
        <v>10</v>
      </c>
      <c r="N129" s="30" t="s">
        <v>10</v>
      </c>
      <c r="O129" s="30" t="s">
        <v>10</v>
      </c>
      <c r="P129" s="30" t="s">
        <v>10</v>
      </c>
      <c r="Q129" s="30" t="s">
        <v>10</v>
      </c>
      <c r="R129" s="30" t="s">
        <v>10</v>
      </c>
      <c r="S129" s="30" t="s">
        <v>10</v>
      </c>
      <c r="T129" s="30" t="s">
        <v>10</v>
      </c>
      <c r="U129" s="30" t="s">
        <v>10</v>
      </c>
      <c r="V129" s="30" t="s">
        <v>10</v>
      </c>
      <c r="W129" s="30" t="s">
        <v>10</v>
      </c>
      <c r="X129" s="30" t="s">
        <v>10</v>
      </c>
      <c r="Y129" s="30" t="s">
        <v>10</v>
      </c>
      <c r="Z129" s="30" t="s">
        <v>10</v>
      </c>
      <c r="AA129" s="30" t="s">
        <v>10</v>
      </c>
      <c r="AB129" s="30" t="s">
        <v>10</v>
      </c>
      <c r="AC129" s="30" t="s">
        <v>10</v>
      </c>
      <c r="AD129" s="30" t="s">
        <v>10</v>
      </c>
      <c r="AE129" s="30" t="s">
        <v>10</v>
      </c>
      <c r="AF129" s="30" t="s">
        <v>10</v>
      </c>
      <c r="AG129" s="30" t="s">
        <v>10</v>
      </c>
      <c r="AH129" s="30" t="s">
        <v>10</v>
      </c>
      <c r="AI129" s="30" t="s">
        <v>10</v>
      </c>
      <c r="AJ129" s="30" t="s">
        <v>10</v>
      </c>
      <c r="AK129" s="30" t="s">
        <v>10</v>
      </c>
      <c r="AL129" s="30" t="s">
        <v>10</v>
      </c>
      <c r="AM129" s="30" t="s">
        <v>10</v>
      </c>
      <c r="AN129" s="30" t="s">
        <v>10</v>
      </c>
      <c r="AO129" s="30" t="s">
        <v>10</v>
      </c>
      <c r="AP129" s="30" t="s">
        <v>10</v>
      </c>
      <c r="AQ129" s="30" t="s">
        <v>10</v>
      </c>
      <c r="AR129" s="30" t="s">
        <v>10</v>
      </c>
      <c r="AS129" s="30" t="s">
        <v>10</v>
      </c>
      <c r="AT129" s="30" t="s">
        <v>10</v>
      </c>
      <c r="AU129" s="30" t="s">
        <v>10</v>
      </c>
      <c r="AV129" s="30" t="s">
        <v>10</v>
      </c>
      <c r="AW129" s="30" t="s">
        <v>10</v>
      </c>
      <c r="AX129" s="30" t="s">
        <v>10</v>
      </c>
      <c r="AY129" s="30" t="s">
        <v>10</v>
      </c>
      <c r="AZ129" s="30" t="s">
        <v>10</v>
      </c>
      <c r="BA129" s="30" t="s">
        <v>10</v>
      </c>
      <c r="BB129" s="30" t="s">
        <v>10</v>
      </c>
      <c r="BC129" s="30" t="s">
        <v>10</v>
      </c>
      <c r="BD129" s="30" t="s">
        <v>10</v>
      </c>
      <c r="BE129" s="30" t="s">
        <v>10</v>
      </c>
      <c r="BF129" s="30" t="s">
        <v>10</v>
      </c>
    </row>
    <row r="130" spans="1:58">
      <c r="A130" t="s">
        <v>10</v>
      </c>
      <c r="B130" t="s">
        <v>10</v>
      </c>
      <c r="C130" t="s">
        <v>10</v>
      </c>
      <c r="D130" s="30" t="s">
        <v>10</v>
      </c>
      <c r="E130" s="30" t="s">
        <v>10</v>
      </c>
      <c r="F130" s="30" t="s">
        <v>10</v>
      </c>
      <c r="G130" s="30" t="s">
        <v>10</v>
      </c>
      <c r="H130" s="30" t="s">
        <v>10</v>
      </c>
      <c r="I130" s="30" t="s">
        <v>10</v>
      </c>
      <c r="J130" s="30" t="s">
        <v>10</v>
      </c>
      <c r="K130" s="30" t="s">
        <v>10</v>
      </c>
      <c r="L130" s="30" t="s">
        <v>10</v>
      </c>
      <c r="M130" s="30" t="s">
        <v>10</v>
      </c>
      <c r="N130" s="30" t="s">
        <v>10</v>
      </c>
      <c r="O130" s="30" t="s">
        <v>10</v>
      </c>
      <c r="P130" s="30" t="s">
        <v>10</v>
      </c>
      <c r="Q130" s="30" t="s">
        <v>10</v>
      </c>
      <c r="R130" s="30" t="s">
        <v>10</v>
      </c>
      <c r="S130" s="30" t="s">
        <v>10</v>
      </c>
      <c r="T130" s="30" t="s">
        <v>10</v>
      </c>
      <c r="U130" s="30" t="s">
        <v>10</v>
      </c>
      <c r="V130" s="30" t="s">
        <v>10</v>
      </c>
      <c r="W130" s="30" t="s">
        <v>10</v>
      </c>
      <c r="X130" s="30" t="s">
        <v>10</v>
      </c>
      <c r="Y130" s="30" t="s">
        <v>10</v>
      </c>
      <c r="Z130" s="30" t="s">
        <v>10</v>
      </c>
      <c r="AA130" s="30" t="s">
        <v>10</v>
      </c>
      <c r="AB130" s="30" t="s">
        <v>10</v>
      </c>
      <c r="AC130" s="30" t="s">
        <v>10</v>
      </c>
      <c r="AD130" s="30" t="s">
        <v>10</v>
      </c>
      <c r="AE130" s="30" t="s">
        <v>10</v>
      </c>
      <c r="AF130" s="30" t="s">
        <v>10</v>
      </c>
      <c r="AG130" s="30" t="s">
        <v>10</v>
      </c>
      <c r="AH130" s="30" t="s">
        <v>10</v>
      </c>
      <c r="AI130" s="30" t="s">
        <v>10</v>
      </c>
      <c r="AJ130" s="30" t="s">
        <v>10</v>
      </c>
      <c r="AK130" s="30" t="s">
        <v>10</v>
      </c>
      <c r="AL130" s="30" t="s">
        <v>10</v>
      </c>
      <c r="AM130" s="30" t="s">
        <v>10</v>
      </c>
      <c r="AN130" s="30" t="s">
        <v>10</v>
      </c>
      <c r="AO130" s="30" t="s">
        <v>10</v>
      </c>
      <c r="AP130" s="30" t="s">
        <v>10</v>
      </c>
      <c r="AQ130" s="30" t="s">
        <v>10</v>
      </c>
      <c r="AR130" s="30" t="s">
        <v>10</v>
      </c>
      <c r="AS130" s="30" t="s">
        <v>10</v>
      </c>
      <c r="AT130" s="30" t="s">
        <v>10</v>
      </c>
      <c r="AU130" s="30" t="s">
        <v>10</v>
      </c>
      <c r="AV130" s="30" t="s">
        <v>10</v>
      </c>
      <c r="AW130" s="30" t="s">
        <v>10</v>
      </c>
      <c r="AX130" s="30" t="s">
        <v>10</v>
      </c>
      <c r="AY130" s="30" t="s">
        <v>10</v>
      </c>
      <c r="AZ130" s="30" t="s">
        <v>10</v>
      </c>
      <c r="BA130" s="30" t="s">
        <v>10</v>
      </c>
      <c r="BB130" s="30" t="s">
        <v>10</v>
      </c>
      <c r="BC130" s="30" t="s">
        <v>10</v>
      </c>
      <c r="BD130" s="30" t="s">
        <v>10</v>
      </c>
      <c r="BE130" s="30" t="s">
        <v>10</v>
      </c>
      <c r="BF130" s="30" t="s">
        <v>10</v>
      </c>
    </row>
    <row r="131" spans="1:58">
      <c r="A131" t="s">
        <v>10</v>
      </c>
      <c r="B131" t="s">
        <v>10</v>
      </c>
      <c r="C131" t="s">
        <v>10</v>
      </c>
      <c r="D131" s="30" t="s">
        <v>10</v>
      </c>
      <c r="E131" s="30" t="s">
        <v>10</v>
      </c>
      <c r="F131" s="30" t="s">
        <v>10</v>
      </c>
      <c r="G131" s="30" t="s">
        <v>10</v>
      </c>
      <c r="H131" s="30" t="s">
        <v>10</v>
      </c>
      <c r="I131" s="30" t="s">
        <v>10</v>
      </c>
      <c r="J131" s="30" t="s">
        <v>10</v>
      </c>
      <c r="K131" s="30" t="s">
        <v>10</v>
      </c>
      <c r="L131" s="30" t="s">
        <v>10</v>
      </c>
      <c r="M131" s="30" t="s">
        <v>10</v>
      </c>
      <c r="N131" s="30" t="s">
        <v>10</v>
      </c>
      <c r="O131" s="30" t="s">
        <v>10</v>
      </c>
      <c r="P131" s="30" t="s">
        <v>10</v>
      </c>
      <c r="Q131" s="30" t="s">
        <v>10</v>
      </c>
      <c r="R131" s="30" t="s">
        <v>10</v>
      </c>
      <c r="S131" s="30" t="s">
        <v>10</v>
      </c>
      <c r="T131" s="30" t="s">
        <v>10</v>
      </c>
      <c r="U131" s="30" t="s">
        <v>10</v>
      </c>
      <c r="V131" s="30" t="s">
        <v>10</v>
      </c>
      <c r="W131" s="30" t="s">
        <v>10</v>
      </c>
      <c r="X131" s="30" t="s">
        <v>10</v>
      </c>
      <c r="Y131" s="30" t="s">
        <v>10</v>
      </c>
      <c r="Z131" s="30" t="s">
        <v>10</v>
      </c>
      <c r="AA131" s="30" t="s">
        <v>10</v>
      </c>
      <c r="AB131" s="30" t="s">
        <v>10</v>
      </c>
      <c r="AC131" s="30" t="s">
        <v>10</v>
      </c>
      <c r="AD131" s="30" t="s">
        <v>10</v>
      </c>
      <c r="AE131" s="30" t="s">
        <v>10</v>
      </c>
      <c r="AF131" s="30" t="s">
        <v>10</v>
      </c>
      <c r="AG131" s="30" t="s">
        <v>10</v>
      </c>
      <c r="AH131" s="30" t="s">
        <v>10</v>
      </c>
      <c r="AI131" s="30" t="s">
        <v>10</v>
      </c>
      <c r="AJ131" s="30" t="s">
        <v>10</v>
      </c>
      <c r="AK131" s="30" t="s">
        <v>10</v>
      </c>
      <c r="AL131" s="30" t="s">
        <v>10</v>
      </c>
      <c r="AM131" s="30" t="s">
        <v>10</v>
      </c>
      <c r="AN131" s="30" t="s">
        <v>10</v>
      </c>
      <c r="AO131" s="30" t="s">
        <v>10</v>
      </c>
      <c r="AP131" s="30" t="s">
        <v>10</v>
      </c>
      <c r="AQ131" s="30" t="s">
        <v>10</v>
      </c>
      <c r="AR131" s="30" t="s">
        <v>10</v>
      </c>
      <c r="AS131" s="30" t="s">
        <v>10</v>
      </c>
      <c r="AT131" s="30" t="s">
        <v>10</v>
      </c>
      <c r="AU131" s="30" t="s">
        <v>10</v>
      </c>
      <c r="AV131" s="30" t="s">
        <v>10</v>
      </c>
      <c r="AW131" s="30" t="s">
        <v>10</v>
      </c>
      <c r="AX131" s="30" t="s">
        <v>10</v>
      </c>
      <c r="AY131" s="30" t="s">
        <v>10</v>
      </c>
      <c r="AZ131" s="30" t="s">
        <v>10</v>
      </c>
      <c r="BA131" s="30" t="s">
        <v>10</v>
      </c>
      <c r="BB131" s="30" t="s">
        <v>10</v>
      </c>
      <c r="BC131" s="30" t="s">
        <v>10</v>
      </c>
      <c r="BD131" s="30" t="s">
        <v>10</v>
      </c>
      <c r="BE131" s="30" t="s">
        <v>10</v>
      </c>
      <c r="BF131" s="30" t="s">
        <v>10</v>
      </c>
    </row>
    <row r="132" spans="1:58">
      <c r="A132" t="s">
        <v>10</v>
      </c>
      <c r="B132" t="s">
        <v>10</v>
      </c>
      <c r="C132" t="s">
        <v>10</v>
      </c>
      <c r="D132" s="30" t="s">
        <v>10</v>
      </c>
      <c r="E132" s="30" t="s">
        <v>10</v>
      </c>
      <c r="F132" s="30" t="s">
        <v>10</v>
      </c>
      <c r="G132" s="30" t="s">
        <v>10</v>
      </c>
      <c r="H132" s="30" t="s">
        <v>10</v>
      </c>
      <c r="I132" s="30" t="s">
        <v>10</v>
      </c>
      <c r="J132" s="30" t="s">
        <v>10</v>
      </c>
      <c r="K132" s="30" t="s">
        <v>10</v>
      </c>
      <c r="L132" s="30" t="s">
        <v>10</v>
      </c>
      <c r="M132" s="30" t="s">
        <v>10</v>
      </c>
      <c r="N132" s="30" t="s">
        <v>10</v>
      </c>
      <c r="O132" s="30" t="s">
        <v>10</v>
      </c>
      <c r="P132" s="30" t="s">
        <v>10</v>
      </c>
      <c r="Q132" s="30" t="s">
        <v>10</v>
      </c>
      <c r="R132" s="30" t="s">
        <v>10</v>
      </c>
      <c r="S132" s="30" t="s">
        <v>10</v>
      </c>
      <c r="T132" s="30" t="s">
        <v>10</v>
      </c>
      <c r="U132" s="30" t="s">
        <v>10</v>
      </c>
      <c r="V132" s="30" t="s">
        <v>10</v>
      </c>
      <c r="W132" s="30" t="s">
        <v>10</v>
      </c>
      <c r="X132" s="30" t="s">
        <v>10</v>
      </c>
      <c r="Y132" s="30" t="s">
        <v>10</v>
      </c>
      <c r="Z132" s="30" t="s">
        <v>10</v>
      </c>
      <c r="AA132" s="30" t="s">
        <v>10</v>
      </c>
      <c r="AB132" s="30" t="s">
        <v>10</v>
      </c>
      <c r="AC132" s="30" t="s">
        <v>10</v>
      </c>
      <c r="AD132" s="30" t="s">
        <v>10</v>
      </c>
      <c r="AE132" s="30" t="s">
        <v>10</v>
      </c>
      <c r="AF132" s="30" t="s">
        <v>10</v>
      </c>
      <c r="AG132" s="30" t="s">
        <v>10</v>
      </c>
      <c r="AH132" s="30" t="s">
        <v>10</v>
      </c>
      <c r="AI132" s="30" t="s">
        <v>10</v>
      </c>
      <c r="AJ132" s="30" t="s">
        <v>10</v>
      </c>
      <c r="AK132" s="30" t="s">
        <v>10</v>
      </c>
      <c r="AL132" s="30" t="s">
        <v>10</v>
      </c>
      <c r="AM132" s="30" t="s">
        <v>10</v>
      </c>
      <c r="AN132" s="30" t="s">
        <v>10</v>
      </c>
      <c r="AO132" s="30" t="s">
        <v>10</v>
      </c>
      <c r="AP132" s="30" t="s">
        <v>10</v>
      </c>
      <c r="AQ132" s="30" t="s">
        <v>10</v>
      </c>
      <c r="AR132" s="30" t="s">
        <v>10</v>
      </c>
      <c r="AS132" s="30" t="s">
        <v>10</v>
      </c>
      <c r="AT132" s="30" t="s">
        <v>10</v>
      </c>
      <c r="AU132" s="30" t="s">
        <v>10</v>
      </c>
      <c r="AV132" s="30" t="s">
        <v>10</v>
      </c>
      <c r="AW132" s="30" t="s">
        <v>10</v>
      </c>
      <c r="AX132" s="30" t="s">
        <v>10</v>
      </c>
      <c r="AY132" s="30" t="s">
        <v>10</v>
      </c>
      <c r="AZ132" s="30" t="s">
        <v>10</v>
      </c>
      <c r="BA132" s="30" t="s">
        <v>10</v>
      </c>
      <c r="BB132" s="30" t="s">
        <v>10</v>
      </c>
      <c r="BC132" s="30" t="s">
        <v>10</v>
      </c>
      <c r="BD132" s="30" t="s">
        <v>10</v>
      </c>
      <c r="BE132" s="30" t="s">
        <v>10</v>
      </c>
      <c r="BF132" s="30" t="s">
        <v>10</v>
      </c>
    </row>
  </sheetData>
  <mergeCells count="2">
    <mergeCell ref="D2:L2"/>
    <mergeCell ref="B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68"/>
  <sheetViews>
    <sheetView workbookViewId="0">
      <pane xSplit="4" ySplit="5" topLeftCell="BD111" activePane="bottomRight" state="frozen"/>
      <selection activeCell="B126" sqref="B126"/>
      <selection pane="topRight" activeCell="B126" sqref="B126"/>
      <selection pane="bottomLeft" activeCell="B126" sqref="B126"/>
      <selection pane="bottomRight" activeCell="B126" sqref="B126"/>
    </sheetView>
  </sheetViews>
  <sheetFormatPr defaultRowHeight="12.75"/>
  <cols>
    <col min="1" max="1" width="20.42578125" style="41" hidden="1" customWidth="1"/>
    <col min="2" max="2" width="9.5703125" style="41" hidden="1" customWidth="1"/>
    <col min="3" max="3" width="10.85546875" style="41" bestFit="1" customWidth="1"/>
    <col min="4" max="4" width="56.140625" style="41" customWidth="1"/>
    <col min="5" max="8" width="11.85546875" style="42" customWidth="1"/>
    <col min="9" max="9" width="11" style="42" customWidth="1"/>
    <col min="10" max="12" width="9.5703125" style="42" hidden="1" customWidth="1"/>
    <col min="13" max="13" width="9.7109375" style="42" customWidth="1"/>
    <col min="14" max="15" width="11" style="42" customWidth="1"/>
    <col min="16" max="18" width="9.5703125" style="42" hidden="1" customWidth="1"/>
    <col min="19" max="19" width="9.7109375" style="42" customWidth="1"/>
    <col min="20" max="23" width="11" style="42" customWidth="1"/>
    <col min="24" max="26" width="9.5703125" style="42" customWidth="1"/>
    <col min="27" max="28" width="9.7109375" style="42" customWidth="1"/>
    <col min="29" max="29" width="11.85546875" style="42" customWidth="1"/>
    <col min="30" max="31" width="9.5703125" style="42" customWidth="1"/>
    <col min="32" max="32" width="9.7109375" style="42" customWidth="1"/>
    <col min="33" max="33" width="11" style="42" customWidth="1"/>
    <col min="34" max="35" width="9.5703125" style="42" customWidth="1"/>
    <col min="36" max="36" width="9.7109375" style="42" customWidth="1"/>
    <col min="37" max="41" width="9.5703125" style="42" customWidth="1"/>
    <col min="42" max="42" width="12.7109375" style="42" customWidth="1"/>
    <col min="43" max="45" width="11.85546875" style="42" customWidth="1"/>
    <col min="46" max="49" width="12.7109375" style="42" customWidth="1"/>
    <col min="50" max="51" width="9.7109375" style="42" customWidth="1"/>
    <col min="52" max="53" width="9.5703125" style="42" customWidth="1"/>
    <col min="54" max="54" width="9.85546875" style="42" customWidth="1"/>
    <col min="55" max="55" width="12.7109375" style="42" customWidth="1"/>
    <col min="56" max="56" width="9.5703125" style="42" bestFit="1" customWidth="1"/>
    <col min="57" max="57" width="9.5703125" style="42" customWidth="1"/>
    <col min="58" max="58" width="9.85546875" style="42" bestFit="1" customWidth="1"/>
    <col min="59" max="59" width="12.7109375" style="42" bestFit="1" customWidth="1"/>
    <col min="60" max="60" width="9.85546875" style="41" customWidth="1"/>
    <col min="61" max="61" width="16.7109375" style="41" customWidth="1"/>
    <col min="62" max="63" width="9.140625" style="41" customWidth="1"/>
    <col min="64" max="64" width="12.28515625" style="41" customWidth="1"/>
    <col min="65" max="65" width="12.28515625" style="41" bestFit="1" customWidth="1"/>
    <col min="66" max="16384" width="9.140625" style="41"/>
  </cols>
  <sheetData>
    <row r="1" spans="1:65">
      <c r="B1" s="41" t="s">
        <v>260</v>
      </c>
      <c r="K1" s="42">
        <v>58</v>
      </c>
    </row>
    <row r="3" spans="1:65">
      <c r="E3" s="42">
        <f>E4-E6</f>
        <v>0</v>
      </c>
      <c r="F3" s="42">
        <f t="shared" ref="F3:BG3" si="0">F4-F6</f>
        <v>0</v>
      </c>
      <c r="G3" s="42">
        <f t="shared" si="0"/>
        <v>0</v>
      </c>
      <c r="H3" s="42">
        <f t="shared" si="0"/>
        <v>0</v>
      </c>
      <c r="I3" s="42">
        <f t="shared" si="0"/>
        <v>0</v>
      </c>
      <c r="J3" s="42">
        <f t="shared" si="0"/>
        <v>0</v>
      </c>
      <c r="K3" s="42">
        <f t="shared" si="0"/>
        <v>0</v>
      </c>
      <c r="L3" s="42">
        <f t="shared" si="0"/>
        <v>0</v>
      </c>
      <c r="M3" s="42">
        <f t="shared" si="0"/>
        <v>0</v>
      </c>
      <c r="N3" s="42">
        <f t="shared" si="0"/>
        <v>0</v>
      </c>
      <c r="O3" s="42">
        <f t="shared" si="0"/>
        <v>0</v>
      </c>
      <c r="P3" s="42">
        <f t="shared" si="0"/>
        <v>0</v>
      </c>
      <c r="Q3" s="42">
        <f t="shared" si="0"/>
        <v>0</v>
      </c>
      <c r="R3" s="42">
        <f t="shared" si="0"/>
        <v>0</v>
      </c>
      <c r="S3" s="42">
        <f t="shared" si="0"/>
        <v>0</v>
      </c>
      <c r="T3" s="42">
        <f t="shared" si="0"/>
        <v>0</v>
      </c>
      <c r="U3" s="42">
        <f t="shared" si="0"/>
        <v>0</v>
      </c>
      <c r="V3" s="42">
        <f t="shared" si="0"/>
        <v>0</v>
      </c>
      <c r="W3" s="42">
        <f t="shared" si="0"/>
        <v>0</v>
      </c>
      <c r="X3" s="42">
        <f t="shared" si="0"/>
        <v>0</v>
      </c>
      <c r="Y3" s="42">
        <f t="shared" si="0"/>
        <v>0</v>
      </c>
      <c r="Z3" s="42">
        <f t="shared" si="0"/>
        <v>0</v>
      </c>
      <c r="AA3" s="42">
        <f t="shared" si="0"/>
        <v>0</v>
      </c>
      <c r="AB3" s="42">
        <f t="shared" si="0"/>
        <v>0</v>
      </c>
      <c r="AC3" s="42">
        <f t="shared" si="0"/>
        <v>0</v>
      </c>
      <c r="AD3" s="42">
        <f t="shared" si="0"/>
        <v>0</v>
      </c>
      <c r="AE3" s="42">
        <f t="shared" si="0"/>
        <v>0</v>
      </c>
      <c r="AF3" s="42">
        <f t="shared" si="0"/>
        <v>0</v>
      </c>
      <c r="AG3" s="42">
        <f t="shared" si="0"/>
        <v>0</v>
      </c>
      <c r="AH3" s="42">
        <f t="shared" si="0"/>
        <v>0</v>
      </c>
      <c r="AI3" s="42">
        <f t="shared" si="0"/>
        <v>0</v>
      </c>
      <c r="AJ3" s="42">
        <f t="shared" si="0"/>
        <v>0</v>
      </c>
      <c r="AK3" s="42">
        <f t="shared" si="0"/>
        <v>0</v>
      </c>
      <c r="AL3" s="42">
        <f t="shared" si="0"/>
        <v>0</v>
      </c>
      <c r="AM3" s="42">
        <f t="shared" si="0"/>
        <v>0</v>
      </c>
      <c r="AN3" s="42">
        <f t="shared" si="0"/>
        <v>0</v>
      </c>
      <c r="AO3" s="42">
        <f t="shared" si="0"/>
        <v>0</v>
      </c>
      <c r="AP3" s="42">
        <f t="shared" si="0"/>
        <v>0</v>
      </c>
      <c r="AQ3" s="42">
        <f t="shared" si="0"/>
        <v>0</v>
      </c>
      <c r="AR3" s="42">
        <f t="shared" si="0"/>
        <v>0</v>
      </c>
      <c r="AS3" s="42">
        <f t="shared" si="0"/>
        <v>0</v>
      </c>
      <c r="AT3" s="42">
        <f t="shared" si="0"/>
        <v>0</v>
      </c>
      <c r="AU3" s="42">
        <f t="shared" si="0"/>
        <v>0</v>
      </c>
      <c r="AV3" s="42">
        <f t="shared" si="0"/>
        <v>0</v>
      </c>
      <c r="AW3" s="42">
        <f t="shared" si="0"/>
        <v>0</v>
      </c>
      <c r="AX3" s="42">
        <f t="shared" si="0"/>
        <v>0</v>
      </c>
      <c r="AY3" s="42">
        <f t="shared" si="0"/>
        <v>0</v>
      </c>
      <c r="AZ3" s="42">
        <f t="shared" si="0"/>
        <v>0</v>
      </c>
      <c r="BA3" s="42">
        <f t="shared" si="0"/>
        <v>0</v>
      </c>
      <c r="BB3" s="42">
        <f t="shared" si="0"/>
        <v>0</v>
      </c>
      <c r="BC3" s="42">
        <f t="shared" si="0"/>
        <v>0</v>
      </c>
      <c r="BD3" s="42">
        <f t="shared" si="0"/>
        <v>0</v>
      </c>
      <c r="BE3" s="42">
        <f t="shared" si="0"/>
        <v>0</v>
      </c>
      <c r="BF3" s="42">
        <f t="shared" si="0"/>
        <v>0</v>
      </c>
      <c r="BG3" s="42">
        <f t="shared" si="0"/>
        <v>0</v>
      </c>
    </row>
    <row r="4" spans="1:65">
      <c r="E4" s="42">
        <f>SUM(E7:E120)</f>
        <v>93879382.375</v>
      </c>
      <c r="F4" s="42">
        <f t="shared" ref="F4:BG4" si="1">SUM(F7:F120)</f>
        <v>53300372.450000003</v>
      </c>
      <c r="G4" s="42">
        <f t="shared" si="1"/>
        <v>34497394.980000004</v>
      </c>
      <c r="H4" s="42">
        <f t="shared" si="1"/>
        <v>10432344.53579687</v>
      </c>
      <c r="I4" s="42">
        <f t="shared" si="1"/>
        <v>7628809.461660739</v>
      </c>
      <c r="J4" s="42">
        <f t="shared" si="1"/>
        <v>0</v>
      </c>
      <c r="K4" s="42">
        <f t="shared" si="1"/>
        <v>0</v>
      </c>
      <c r="L4" s="42">
        <f t="shared" si="1"/>
        <v>0</v>
      </c>
      <c r="M4" s="42">
        <f t="shared" si="1"/>
        <v>692801.95699486963</v>
      </c>
      <c r="N4" s="42">
        <f t="shared" si="1"/>
        <v>1340156.0568962591</v>
      </c>
      <c r="O4" s="42">
        <f t="shared" si="1"/>
        <v>2736264.5318593825</v>
      </c>
      <c r="P4" s="42">
        <f t="shared" si="1"/>
        <v>0</v>
      </c>
      <c r="Q4" s="42">
        <f t="shared" si="1"/>
        <v>0</v>
      </c>
      <c r="R4" s="42">
        <f t="shared" si="1"/>
        <v>0</v>
      </c>
      <c r="S4" s="42">
        <f t="shared" si="1"/>
        <v>549954.46465127834</v>
      </c>
      <c r="T4" s="42">
        <f t="shared" si="1"/>
        <v>1105071.7935635711</v>
      </c>
      <c r="U4" s="42">
        <f t="shared" si="1"/>
        <v>1856714.7642795998</v>
      </c>
      <c r="V4" s="42">
        <f t="shared" si="1"/>
        <v>3125206.9474371029</v>
      </c>
      <c r="W4" s="42">
        <f t="shared" si="1"/>
        <v>1031110.3088960471</v>
      </c>
      <c r="X4" s="42">
        <f t="shared" si="1"/>
        <v>0</v>
      </c>
      <c r="Y4" s="42">
        <f t="shared" si="1"/>
        <v>0</v>
      </c>
      <c r="Z4" s="42">
        <f t="shared" si="1"/>
        <v>0</v>
      </c>
      <c r="AA4" s="42">
        <f t="shared" si="1"/>
        <v>149719.41929236741</v>
      </c>
      <c r="AB4" s="42">
        <f t="shared" si="1"/>
        <v>105227.18922022812</v>
      </c>
      <c r="AC4" s="42">
        <f t="shared" si="1"/>
        <v>13816500</v>
      </c>
      <c r="AD4" s="42">
        <f t="shared" si="1"/>
        <v>0</v>
      </c>
      <c r="AE4" s="42">
        <f t="shared" si="1"/>
        <v>0</v>
      </c>
      <c r="AF4" s="42">
        <f t="shared" si="1"/>
        <v>329417.15583333332</v>
      </c>
      <c r="AG4" s="42">
        <f t="shared" si="1"/>
        <v>1149740.1821405923</v>
      </c>
      <c r="AH4" s="42">
        <f t="shared" si="1"/>
        <v>0</v>
      </c>
      <c r="AI4" s="42">
        <f t="shared" si="1"/>
        <v>0</v>
      </c>
      <c r="AJ4" s="42">
        <f t="shared" si="1"/>
        <v>170800</v>
      </c>
      <c r="AK4" s="42">
        <f t="shared" si="1"/>
        <v>0</v>
      </c>
      <c r="AL4" s="42">
        <f t="shared" si="1"/>
        <v>0</v>
      </c>
      <c r="AM4" s="42">
        <f t="shared" si="1"/>
        <v>0</v>
      </c>
      <c r="AN4" s="42">
        <f t="shared" si="1"/>
        <v>0</v>
      </c>
      <c r="AO4" s="42">
        <f t="shared" si="1"/>
        <v>0</v>
      </c>
      <c r="AP4" s="42">
        <f t="shared" si="1"/>
        <v>181677149.80499995</v>
      </c>
      <c r="AQ4" s="42">
        <f t="shared" si="1"/>
        <v>30753381.430548321</v>
      </c>
      <c r="AR4" s="42">
        <f t="shared" si="1"/>
        <v>15466457.337973924</v>
      </c>
      <c r="AS4" s="42">
        <f t="shared" si="1"/>
        <v>17855159.119211268</v>
      </c>
      <c r="AT4" s="42">
        <f t="shared" si="1"/>
        <v>227896988.57352221</v>
      </c>
      <c r="AU4" s="42">
        <f t="shared" si="1"/>
        <v>124362614.00805791</v>
      </c>
      <c r="AV4" s="42">
        <f t="shared" si="1"/>
        <v>103534374.56546435</v>
      </c>
      <c r="AW4" s="42">
        <f t="shared" si="1"/>
        <v>212759948.39138162</v>
      </c>
      <c r="AX4" s="42">
        <f t="shared" si="1"/>
        <v>482609.52617345238</v>
      </c>
      <c r="AY4" s="42">
        <f t="shared" si="1"/>
        <v>450283.29552062531</v>
      </c>
      <c r="AZ4" s="42">
        <f t="shared" si="1"/>
        <v>-0.34926480082721995</v>
      </c>
      <c r="BA4" s="42">
        <f t="shared" si="1"/>
        <v>0.29498189561892701</v>
      </c>
      <c r="BB4" s="42">
        <f t="shared" si="1"/>
        <v>774850.50523940392</v>
      </c>
      <c r="BC4" s="42">
        <f t="shared" si="1"/>
        <v>228671839.07876167</v>
      </c>
      <c r="BD4" s="42">
        <f t="shared" si="1"/>
        <v>535769.63433216058</v>
      </c>
      <c r="BE4" s="42">
        <f t="shared" si="1"/>
        <v>-1.0642974108266352</v>
      </c>
      <c r="BF4" s="42">
        <f t="shared" si="1"/>
        <v>-209716.99289937961</v>
      </c>
      <c r="BG4" s="42">
        <f t="shared" si="1"/>
        <v>228462122.08586228</v>
      </c>
    </row>
    <row r="5" spans="1:65" s="43" customFormat="1" ht="168.75">
      <c r="A5" s="43" t="s">
        <v>321</v>
      </c>
      <c r="B5" s="43" t="s">
        <v>168</v>
      </c>
      <c r="C5" s="43" t="s">
        <v>169</v>
      </c>
      <c r="D5" s="43" t="s">
        <v>170</v>
      </c>
      <c r="E5" s="66" t="s">
        <v>262</v>
      </c>
      <c r="F5" s="66" t="s">
        <v>263</v>
      </c>
      <c r="G5" s="66" t="s">
        <v>264</v>
      </c>
      <c r="H5" s="64" t="s">
        <v>265</v>
      </c>
      <c r="I5" s="64" t="s">
        <v>266</v>
      </c>
      <c r="J5" s="44" t="s">
        <v>267</v>
      </c>
      <c r="K5" s="44" t="s">
        <v>268</v>
      </c>
      <c r="L5" s="44" t="s">
        <v>269</v>
      </c>
      <c r="M5" s="65" t="s">
        <v>270</v>
      </c>
      <c r="N5" s="65" t="s">
        <v>271</v>
      </c>
      <c r="O5" s="65" t="s">
        <v>272</v>
      </c>
      <c r="P5" s="44" t="s">
        <v>273</v>
      </c>
      <c r="Q5" s="44" t="s">
        <v>274</v>
      </c>
      <c r="R5" s="44" t="s">
        <v>275</v>
      </c>
      <c r="S5" s="65" t="s">
        <v>276</v>
      </c>
      <c r="T5" s="65" t="s">
        <v>277</v>
      </c>
      <c r="U5" s="65" t="s">
        <v>278</v>
      </c>
      <c r="V5" s="67" t="s">
        <v>279</v>
      </c>
      <c r="W5" s="67" t="s">
        <v>280</v>
      </c>
      <c r="X5" s="44" t="s">
        <v>281</v>
      </c>
      <c r="Y5" s="44" t="s">
        <v>282</v>
      </c>
      <c r="Z5" s="44" t="s">
        <v>283</v>
      </c>
      <c r="AA5" s="68" t="s">
        <v>284</v>
      </c>
      <c r="AB5" s="68" t="s">
        <v>285</v>
      </c>
      <c r="AC5" s="66" t="s">
        <v>286</v>
      </c>
      <c r="AD5" s="66" t="s">
        <v>287</v>
      </c>
      <c r="AE5" s="66" t="s">
        <v>172</v>
      </c>
      <c r="AF5" s="66" t="s">
        <v>288</v>
      </c>
      <c r="AG5" s="66" t="s">
        <v>289</v>
      </c>
      <c r="AH5" s="44" t="s">
        <v>290</v>
      </c>
      <c r="AI5" s="44" t="s">
        <v>291</v>
      </c>
      <c r="AJ5" s="44" t="s">
        <v>322</v>
      </c>
      <c r="AK5" s="44" t="s">
        <v>323</v>
      </c>
      <c r="AL5" s="44" t="s">
        <v>324</v>
      </c>
      <c r="AM5" s="44" t="s">
        <v>325</v>
      </c>
      <c r="AN5" s="44" t="s">
        <v>326</v>
      </c>
      <c r="AO5" s="44" t="s">
        <v>327</v>
      </c>
      <c r="AP5" s="45" t="s">
        <v>298</v>
      </c>
      <c r="AQ5" s="45" t="s">
        <v>299</v>
      </c>
      <c r="AR5" s="45" t="s">
        <v>300</v>
      </c>
      <c r="AS5" s="45" t="s">
        <v>301</v>
      </c>
      <c r="AT5" s="46" t="s">
        <v>302</v>
      </c>
      <c r="AU5" s="46" t="s">
        <v>303</v>
      </c>
      <c r="AV5" s="46" t="s">
        <v>304</v>
      </c>
      <c r="AW5" s="46" t="s">
        <v>328</v>
      </c>
      <c r="AX5" s="46" t="s">
        <v>307</v>
      </c>
      <c r="AY5" s="46" t="s">
        <v>329</v>
      </c>
      <c r="AZ5" s="46" t="s">
        <v>308</v>
      </c>
      <c r="BA5" s="46" t="s">
        <v>309</v>
      </c>
      <c r="BB5" s="45" t="s">
        <v>330</v>
      </c>
      <c r="BC5" s="45" t="s">
        <v>331</v>
      </c>
      <c r="BD5" s="46" t="s">
        <v>332</v>
      </c>
      <c r="BE5" s="46" t="s">
        <v>313</v>
      </c>
      <c r="BF5" s="45" t="s">
        <v>314</v>
      </c>
      <c r="BG5" s="45" t="s">
        <v>315</v>
      </c>
      <c r="BL5" s="47">
        <v>228479250.11762029</v>
      </c>
    </row>
    <row r="6" spans="1:65">
      <c r="A6" s="43">
        <v>0</v>
      </c>
      <c r="B6" s="43" t="s">
        <v>316</v>
      </c>
      <c r="C6" s="43">
        <v>0</v>
      </c>
      <c r="D6" s="43">
        <v>0</v>
      </c>
      <c r="E6" s="44">
        <f>SUM(E7:E120)</f>
        <v>93879382.375</v>
      </c>
      <c r="F6" s="44">
        <f t="shared" ref="F6:BG6" si="2">SUM(F7:F120)</f>
        <v>53300372.450000003</v>
      </c>
      <c r="G6" s="44">
        <f t="shared" si="2"/>
        <v>34497394.980000004</v>
      </c>
      <c r="H6" s="44">
        <f t="shared" si="2"/>
        <v>10432344.53579687</v>
      </c>
      <c r="I6" s="44">
        <f t="shared" si="2"/>
        <v>7628809.461660739</v>
      </c>
      <c r="J6" s="44">
        <f t="shared" si="2"/>
        <v>0</v>
      </c>
      <c r="K6" s="44">
        <f t="shared" si="2"/>
        <v>0</v>
      </c>
      <c r="L6" s="44">
        <f t="shared" si="2"/>
        <v>0</v>
      </c>
      <c r="M6" s="44">
        <f t="shared" si="2"/>
        <v>692801.95699486963</v>
      </c>
      <c r="N6" s="44">
        <f t="shared" si="2"/>
        <v>1340156.0568962591</v>
      </c>
      <c r="O6" s="44">
        <f t="shared" si="2"/>
        <v>2736264.5318593825</v>
      </c>
      <c r="P6" s="44">
        <f t="shared" si="2"/>
        <v>0</v>
      </c>
      <c r="Q6" s="44">
        <f t="shared" si="2"/>
        <v>0</v>
      </c>
      <c r="R6" s="44">
        <f t="shared" si="2"/>
        <v>0</v>
      </c>
      <c r="S6" s="44">
        <f t="shared" si="2"/>
        <v>549954.46465127834</v>
      </c>
      <c r="T6" s="44">
        <f t="shared" si="2"/>
        <v>1105071.7935635711</v>
      </c>
      <c r="U6" s="44">
        <f t="shared" si="2"/>
        <v>1856714.7642795998</v>
      </c>
      <c r="V6" s="44">
        <f t="shared" si="2"/>
        <v>3125206.9474371029</v>
      </c>
      <c r="W6" s="44">
        <f t="shared" si="2"/>
        <v>1031110.3088960471</v>
      </c>
      <c r="X6" s="44">
        <f t="shared" si="2"/>
        <v>0</v>
      </c>
      <c r="Y6" s="44">
        <f t="shared" si="2"/>
        <v>0</v>
      </c>
      <c r="Z6" s="44">
        <f t="shared" si="2"/>
        <v>0</v>
      </c>
      <c r="AA6" s="44">
        <f t="shared" si="2"/>
        <v>149719.41929236741</v>
      </c>
      <c r="AB6" s="44">
        <f t="shared" si="2"/>
        <v>105227.18922022812</v>
      </c>
      <c r="AC6" s="44">
        <f t="shared" si="2"/>
        <v>13816500</v>
      </c>
      <c r="AD6" s="44">
        <f t="shared" si="2"/>
        <v>0</v>
      </c>
      <c r="AE6" s="44">
        <f t="shared" si="2"/>
        <v>0</v>
      </c>
      <c r="AF6" s="44">
        <f t="shared" si="2"/>
        <v>329417.15583333332</v>
      </c>
      <c r="AG6" s="44">
        <f t="shared" si="2"/>
        <v>1149740.1821405923</v>
      </c>
      <c r="AH6" s="44">
        <f t="shared" si="2"/>
        <v>0</v>
      </c>
      <c r="AI6" s="44">
        <f t="shared" si="2"/>
        <v>0</v>
      </c>
      <c r="AJ6" s="44">
        <f t="shared" si="2"/>
        <v>170800</v>
      </c>
      <c r="AK6" s="44">
        <f t="shared" si="2"/>
        <v>0</v>
      </c>
      <c r="AL6" s="44">
        <f t="shared" si="2"/>
        <v>0</v>
      </c>
      <c r="AM6" s="44">
        <f t="shared" si="2"/>
        <v>0</v>
      </c>
      <c r="AN6" s="44">
        <f t="shared" si="2"/>
        <v>0</v>
      </c>
      <c r="AO6" s="44">
        <f t="shared" si="2"/>
        <v>0</v>
      </c>
      <c r="AP6" s="44">
        <f t="shared" si="2"/>
        <v>181677149.80499995</v>
      </c>
      <c r="AQ6" s="44">
        <f t="shared" si="2"/>
        <v>30753381.430548321</v>
      </c>
      <c r="AR6" s="44">
        <f t="shared" si="2"/>
        <v>15466457.337973924</v>
      </c>
      <c r="AS6" s="44">
        <f t="shared" si="2"/>
        <v>17855159.119211268</v>
      </c>
      <c r="AT6" s="44">
        <f t="shared" si="2"/>
        <v>227896988.57352221</v>
      </c>
      <c r="AU6" s="44">
        <f t="shared" si="2"/>
        <v>124362614.00805791</v>
      </c>
      <c r="AV6" s="44">
        <f t="shared" si="2"/>
        <v>103534374.56546435</v>
      </c>
      <c r="AW6" s="44">
        <f t="shared" si="2"/>
        <v>212759948.39138162</v>
      </c>
      <c r="AX6" s="44">
        <f t="shared" si="2"/>
        <v>482609.52617345238</v>
      </c>
      <c r="AY6" s="44">
        <f t="shared" si="2"/>
        <v>450283.29552062531</v>
      </c>
      <c r="AZ6" s="44">
        <f t="shared" si="2"/>
        <v>-0.34926480082721995</v>
      </c>
      <c r="BA6" s="44">
        <f t="shared" si="2"/>
        <v>0.29498189561892701</v>
      </c>
      <c r="BB6" s="44">
        <f t="shared" si="2"/>
        <v>774850.50523940392</v>
      </c>
      <c r="BC6" s="44">
        <f t="shared" si="2"/>
        <v>228671839.07876167</v>
      </c>
      <c r="BD6" s="44">
        <f t="shared" si="2"/>
        <v>535769.63433216058</v>
      </c>
      <c r="BE6" s="44">
        <f t="shared" si="2"/>
        <v>-1.0642974108266352</v>
      </c>
      <c r="BF6" s="44">
        <f t="shared" si="2"/>
        <v>-209716.99289937961</v>
      </c>
      <c r="BG6" s="44">
        <f t="shared" si="2"/>
        <v>228462122.08586228</v>
      </c>
      <c r="BL6" s="48">
        <f>BG6</f>
        <v>228462122.08586228</v>
      </c>
      <c r="BM6" s="48"/>
    </row>
    <row r="7" spans="1:65">
      <c r="A7" s="43">
        <v>6</v>
      </c>
      <c r="B7" s="43">
        <v>101258</v>
      </c>
      <c r="C7" s="43">
        <v>3022002</v>
      </c>
      <c r="D7" s="43" t="s">
        <v>19</v>
      </c>
      <c r="E7" s="44">
        <v>1574981.25</v>
      </c>
      <c r="F7" s="44">
        <v>0</v>
      </c>
      <c r="G7" s="44">
        <v>0</v>
      </c>
      <c r="H7" s="44">
        <v>343719.14225941419</v>
      </c>
      <c r="I7" s="44">
        <v>0</v>
      </c>
      <c r="J7" s="44">
        <v>0</v>
      </c>
      <c r="K7" s="44">
        <v>0</v>
      </c>
      <c r="L7" s="44">
        <v>0</v>
      </c>
      <c r="M7" s="44">
        <v>20904.05117270787</v>
      </c>
      <c r="N7" s="44">
        <v>98033.315565032113</v>
      </c>
      <c r="O7" s="44">
        <v>17035.181236673769</v>
      </c>
      <c r="P7" s="44">
        <v>0</v>
      </c>
      <c r="Q7" s="44">
        <v>0</v>
      </c>
      <c r="R7" s="44">
        <v>0</v>
      </c>
      <c r="S7" s="44">
        <v>0</v>
      </c>
      <c r="T7" s="44">
        <v>0</v>
      </c>
      <c r="U7" s="44">
        <v>0</v>
      </c>
      <c r="V7" s="44">
        <v>56827.063106796159</v>
      </c>
      <c r="W7" s="44">
        <v>0</v>
      </c>
      <c r="X7" s="44">
        <v>0</v>
      </c>
      <c r="Y7" s="44">
        <v>0</v>
      </c>
      <c r="Z7" s="44">
        <v>0</v>
      </c>
      <c r="AA7" s="44">
        <v>0</v>
      </c>
      <c r="AB7" s="44">
        <v>0</v>
      </c>
      <c r="AC7" s="44">
        <v>122000</v>
      </c>
      <c r="AD7" s="44">
        <v>0</v>
      </c>
      <c r="AE7" s="44">
        <v>0</v>
      </c>
      <c r="AF7" s="44">
        <v>0</v>
      </c>
      <c r="AG7" s="44">
        <v>26028</v>
      </c>
      <c r="AH7" s="44">
        <v>0</v>
      </c>
      <c r="AI7" s="44">
        <v>0</v>
      </c>
      <c r="AJ7" s="44">
        <v>0</v>
      </c>
      <c r="AK7" s="44">
        <v>0</v>
      </c>
      <c r="AL7" s="44">
        <v>0</v>
      </c>
      <c r="AM7" s="44">
        <v>0</v>
      </c>
      <c r="AN7" s="44">
        <v>0</v>
      </c>
      <c r="AO7" s="44">
        <v>0</v>
      </c>
      <c r="AP7" s="44">
        <v>1574981.25</v>
      </c>
      <c r="AQ7" s="44">
        <v>536518.75334062416</v>
      </c>
      <c r="AR7" s="44">
        <v>148028</v>
      </c>
      <c r="AS7" s="44">
        <v>223639.55740356175</v>
      </c>
      <c r="AT7" s="44">
        <v>2259528.0033406243</v>
      </c>
      <c r="AU7" s="44">
        <v>2259528.0033406243</v>
      </c>
      <c r="AV7" s="44">
        <v>0</v>
      </c>
      <c r="AW7" s="44">
        <v>2111500.0033406243</v>
      </c>
      <c r="AX7" s="44">
        <v>4445.26316492763</v>
      </c>
      <c r="AY7" s="44">
        <v>4525.5855368530028</v>
      </c>
      <c r="AZ7" s="44">
        <v>-1.7748503761841911E-2</v>
      </c>
      <c r="BA7" s="44">
        <v>2.7485037618419118E-3</v>
      </c>
      <c r="BB7" s="44">
        <v>5908.3297144744674</v>
      </c>
      <c r="BC7" s="44">
        <v>2265436.3330550985</v>
      </c>
      <c r="BD7" s="44">
        <v>4769.3396485370495</v>
      </c>
      <c r="BE7" s="44">
        <v>-1.7656228407892938E-2</v>
      </c>
      <c r="BF7" s="44">
        <v>-4588.3906903765692</v>
      </c>
      <c r="BG7" s="44">
        <v>2260847.942364722</v>
      </c>
      <c r="BH7" s="41" t="s">
        <v>12</v>
      </c>
      <c r="BI7" s="41">
        <v>0</v>
      </c>
      <c r="BJ7" s="41" t="str">
        <f>BH7&amp;BI7</f>
        <v>Primary0</v>
      </c>
      <c r="BL7" s="48">
        <f>BL5-BL6</f>
        <v>17128.031758010387</v>
      </c>
    </row>
    <row r="8" spans="1:65">
      <c r="A8" s="43">
        <v>7</v>
      </c>
      <c r="B8" s="43">
        <v>101259</v>
      </c>
      <c r="C8" s="43">
        <v>3022003</v>
      </c>
      <c r="D8" s="43" t="s">
        <v>22</v>
      </c>
      <c r="E8" s="44">
        <v>1313037</v>
      </c>
      <c r="F8" s="44">
        <v>0</v>
      </c>
      <c r="G8" s="44">
        <v>0</v>
      </c>
      <c r="H8" s="44">
        <v>217194.1503836317</v>
      </c>
      <c r="I8" s="44">
        <v>0</v>
      </c>
      <c r="J8" s="44">
        <v>0</v>
      </c>
      <c r="K8" s="44">
        <v>0</v>
      </c>
      <c r="L8" s="44">
        <v>0</v>
      </c>
      <c r="M8" s="44">
        <v>4596.2467866323923</v>
      </c>
      <c r="N8" s="44">
        <v>10948.534704370184</v>
      </c>
      <c r="O8" s="44">
        <v>25684.010282776362</v>
      </c>
      <c r="P8" s="44">
        <v>0</v>
      </c>
      <c r="Q8" s="44">
        <v>0</v>
      </c>
      <c r="R8" s="44">
        <v>0</v>
      </c>
      <c r="S8" s="44">
        <v>0</v>
      </c>
      <c r="T8" s="44">
        <v>0</v>
      </c>
      <c r="U8" s="44">
        <v>0</v>
      </c>
      <c r="V8" s="44">
        <v>85690.650887573938</v>
      </c>
      <c r="W8" s="44">
        <v>0</v>
      </c>
      <c r="X8" s="44">
        <v>0</v>
      </c>
      <c r="Y8" s="44">
        <v>0</v>
      </c>
      <c r="Z8" s="44">
        <v>0</v>
      </c>
      <c r="AA8" s="44">
        <v>22159.959999999941</v>
      </c>
      <c r="AB8" s="44">
        <v>0</v>
      </c>
      <c r="AC8" s="44">
        <v>122000</v>
      </c>
      <c r="AD8" s="44">
        <v>0</v>
      </c>
      <c r="AE8" s="44">
        <v>0</v>
      </c>
      <c r="AF8" s="44">
        <v>0</v>
      </c>
      <c r="AG8" s="44">
        <v>20135.254086711298</v>
      </c>
      <c r="AH8" s="44">
        <v>0</v>
      </c>
      <c r="AI8" s="44">
        <v>0</v>
      </c>
      <c r="AJ8" s="44">
        <v>0</v>
      </c>
      <c r="AK8" s="44">
        <v>0</v>
      </c>
      <c r="AL8" s="44">
        <v>0</v>
      </c>
      <c r="AM8" s="44">
        <v>0</v>
      </c>
      <c r="AN8" s="44">
        <v>0</v>
      </c>
      <c r="AO8" s="44">
        <v>0</v>
      </c>
      <c r="AP8" s="44">
        <v>1313037</v>
      </c>
      <c r="AQ8" s="44">
        <v>366273.55304498458</v>
      </c>
      <c r="AR8" s="44">
        <v>142135.2540867113</v>
      </c>
      <c r="AS8" s="44">
        <v>218621.86431905601</v>
      </c>
      <c r="AT8" s="44">
        <v>1821445.8071316958</v>
      </c>
      <c r="AU8" s="44">
        <v>1821445.8071316956</v>
      </c>
      <c r="AV8" s="44">
        <v>0</v>
      </c>
      <c r="AW8" s="44">
        <v>1679310.5530449846</v>
      </c>
      <c r="AX8" s="44">
        <v>4240.6832147600617</v>
      </c>
      <c r="AY8" s="44">
        <v>4318.9062994666665</v>
      </c>
      <c r="AZ8" s="44">
        <v>-1.811178091922588E-2</v>
      </c>
      <c r="BA8" s="44">
        <v>3.1117809192258809E-3</v>
      </c>
      <c r="BB8" s="44">
        <v>5322.0381249835127</v>
      </c>
      <c r="BC8" s="44">
        <v>1826767.8452566792</v>
      </c>
      <c r="BD8" s="44">
        <v>4613.0501142845433</v>
      </c>
      <c r="BE8" s="44">
        <v>-2.2852159669172645E-2</v>
      </c>
      <c r="BF8" s="44">
        <v>-3346.5190281329924</v>
      </c>
      <c r="BG8" s="44">
        <v>1823421.3262285462</v>
      </c>
      <c r="BH8" s="41" t="s">
        <v>12</v>
      </c>
      <c r="BI8" s="41">
        <v>0</v>
      </c>
      <c r="BJ8" s="41" t="str">
        <f t="shared" ref="BJ8:BJ71" si="3">BH8&amp;BI8</f>
        <v>Primary0</v>
      </c>
    </row>
    <row r="9" spans="1:65">
      <c r="A9" s="43">
        <v>8</v>
      </c>
      <c r="B9" s="43">
        <v>101262</v>
      </c>
      <c r="C9" s="43">
        <v>3022007</v>
      </c>
      <c r="D9" s="43" t="s">
        <v>25</v>
      </c>
      <c r="E9" s="44">
        <v>1200301.5</v>
      </c>
      <c r="F9" s="44">
        <v>0</v>
      </c>
      <c r="G9" s="44">
        <v>0</v>
      </c>
      <c r="H9" s="44">
        <v>73531.806537396114</v>
      </c>
      <c r="I9" s="44">
        <v>0</v>
      </c>
      <c r="J9" s="44">
        <v>0</v>
      </c>
      <c r="K9" s="44">
        <v>0</v>
      </c>
      <c r="L9" s="44">
        <v>0</v>
      </c>
      <c r="M9" s="44">
        <v>648.58333333333303</v>
      </c>
      <c r="N9" s="44">
        <v>720.98333333333392</v>
      </c>
      <c r="O9" s="44">
        <v>12685.083333333327</v>
      </c>
      <c r="P9" s="44">
        <v>0</v>
      </c>
      <c r="Q9" s="44">
        <v>0</v>
      </c>
      <c r="R9" s="44">
        <v>0</v>
      </c>
      <c r="S9" s="44">
        <v>0</v>
      </c>
      <c r="T9" s="44">
        <v>0</v>
      </c>
      <c r="U9" s="44">
        <v>0</v>
      </c>
      <c r="V9" s="44">
        <v>4240.0000000000082</v>
      </c>
      <c r="W9" s="44">
        <v>0</v>
      </c>
      <c r="X9" s="44">
        <v>0</v>
      </c>
      <c r="Y9" s="44">
        <v>0</v>
      </c>
      <c r="Z9" s="44">
        <v>0</v>
      </c>
      <c r="AA9" s="44">
        <v>0</v>
      </c>
      <c r="AB9" s="44">
        <v>0</v>
      </c>
      <c r="AC9" s="44">
        <v>122000</v>
      </c>
      <c r="AD9" s="44">
        <v>0</v>
      </c>
      <c r="AE9" s="44">
        <v>0</v>
      </c>
      <c r="AF9" s="44">
        <v>0</v>
      </c>
      <c r="AG9" s="44">
        <v>15957.5</v>
      </c>
      <c r="AH9" s="44">
        <v>0</v>
      </c>
      <c r="AI9" s="44">
        <v>0</v>
      </c>
      <c r="AJ9" s="44">
        <v>0</v>
      </c>
      <c r="AK9" s="44">
        <v>0</v>
      </c>
      <c r="AL9" s="44">
        <v>0</v>
      </c>
      <c r="AM9" s="44">
        <v>0</v>
      </c>
      <c r="AN9" s="44">
        <v>0</v>
      </c>
      <c r="AO9" s="44">
        <v>0</v>
      </c>
      <c r="AP9" s="44">
        <v>1200301.5</v>
      </c>
      <c r="AQ9" s="44">
        <v>91826.456537396123</v>
      </c>
      <c r="AR9" s="44">
        <v>137957.5</v>
      </c>
      <c r="AS9" s="44">
        <v>75770.858807479221</v>
      </c>
      <c r="AT9" s="44">
        <v>1430085.4565373962</v>
      </c>
      <c r="AU9" s="44">
        <v>1430085.4565373959</v>
      </c>
      <c r="AV9" s="44">
        <v>0</v>
      </c>
      <c r="AW9" s="44">
        <v>1292127.9565373962</v>
      </c>
      <c r="AX9" s="44">
        <v>3569.4142445784423</v>
      </c>
      <c r="AY9" s="44">
        <v>3525.8482711484594</v>
      </c>
      <c r="AZ9" s="44">
        <v>1.2356167957219661E-2</v>
      </c>
      <c r="BA9" s="44">
        <v>-7.3561679572196606E-3</v>
      </c>
      <c r="BB9" s="44">
        <v>-9389.0970108751098</v>
      </c>
      <c r="BC9" s="44">
        <v>1420696.3595265211</v>
      </c>
      <c r="BD9" s="44">
        <v>3924.5755788025444</v>
      </c>
      <c r="BE9" s="44">
        <v>-2.7210912849864322E-3</v>
      </c>
      <c r="BF9" s="44">
        <v>-2196.2820775623268</v>
      </c>
      <c r="BG9" s="44">
        <v>1418500.0774489588</v>
      </c>
      <c r="BH9" s="41" t="s">
        <v>12</v>
      </c>
      <c r="BI9" s="41">
        <v>0</v>
      </c>
      <c r="BJ9" s="41" t="str">
        <f t="shared" si="3"/>
        <v>Primary0</v>
      </c>
    </row>
    <row r="10" spans="1:65">
      <c r="A10" s="43">
        <v>9</v>
      </c>
      <c r="B10" s="43">
        <v>101263</v>
      </c>
      <c r="C10" s="43">
        <v>3022008</v>
      </c>
      <c r="D10" s="43" t="s">
        <v>24</v>
      </c>
      <c r="E10" s="44">
        <v>895252.5</v>
      </c>
      <c r="F10" s="44">
        <v>0</v>
      </c>
      <c r="G10" s="44">
        <v>0</v>
      </c>
      <c r="H10" s="44">
        <v>69435.167286245342</v>
      </c>
      <c r="I10" s="44">
        <v>0</v>
      </c>
      <c r="J10" s="44">
        <v>0</v>
      </c>
      <c r="K10" s="44">
        <v>0</v>
      </c>
      <c r="L10" s="44">
        <v>0</v>
      </c>
      <c r="M10" s="44">
        <v>431.59851301115265</v>
      </c>
      <c r="N10" s="44">
        <v>719.66542750929409</v>
      </c>
      <c r="O10" s="44">
        <v>0</v>
      </c>
      <c r="P10" s="44">
        <v>0</v>
      </c>
      <c r="Q10" s="44">
        <v>0</v>
      </c>
      <c r="R10" s="44">
        <v>0</v>
      </c>
      <c r="S10" s="44">
        <v>0</v>
      </c>
      <c r="T10" s="44">
        <v>0</v>
      </c>
      <c r="U10" s="44">
        <v>0</v>
      </c>
      <c r="V10" s="44">
        <v>73935.000000000058</v>
      </c>
      <c r="W10" s="44">
        <v>0</v>
      </c>
      <c r="X10" s="44">
        <v>0</v>
      </c>
      <c r="Y10" s="44">
        <v>0</v>
      </c>
      <c r="Z10" s="44">
        <v>0</v>
      </c>
      <c r="AA10" s="44">
        <v>0</v>
      </c>
      <c r="AB10" s="44">
        <v>0</v>
      </c>
      <c r="AC10" s="44">
        <v>122000</v>
      </c>
      <c r="AD10" s="44">
        <v>0</v>
      </c>
      <c r="AE10" s="44">
        <v>0</v>
      </c>
      <c r="AF10" s="44">
        <v>0</v>
      </c>
      <c r="AG10" s="44">
        <v>15957.5</v>
      </c>
      <c r="AH10" s="44">
        <v>0</v>
      </c>
      <c r="AI10" s="44">
        <v>0</v>
      </c>
      <c r="AJ10" s="44">
        <v>0</v>
      </c>
      <c r="AK10" s="44">
        <v>0</v>
      </c>
      <c r="AL10" s="44">
        <v>0</v>
      </c>
      <c r="AM10" s="44">
        <v>0</v>
      </c>
      <c r="AN10" s="44">
        <v>0</v>
      </c>
      <c r="AO10" s="44">
        <v>0</v>
      </c>
      <c r="AP10" s="44">
        <v>895252.5</v>
      </c>
      <c r="AQ10" s="44">
        <v>144521.43122676585</v>
      </c>
      <c r="AR10" s="44">
        <v>137957.5</v>
      </c>
      <c r="AS10" s="44">
        <v>128338.64874535322</v>
      </c>
      <c r="AT10" s="44">
        <v>1177731.4312267657</v>
      </c>
      <c r="AU10" s="44">
        <v>1177731.431226766</v>
      </c>
      <c r="AV10" s="44">
        <v>0</v>
      </c>
      <c r="AW10" s="44">
        <v>1039773.9312267657</v>
      </c>
      <c r="AX10" s="44">
        <v>3851.0145600991323</v>
      </c>
      <c r="AY10" s="44">
        <v>3663.0568475836426</v>
      </c>
      <c r="AZ10" s="44">
        <v>5.1311710501975173E-2</v>
      </c>
      <c r="BA10" s="44">
        <v>-4.6311710501975176E-2</v>
      </c>
      <c r="BB10" s="44">
        <v>-45803.455634944294</v>
      </c>
      <c r="BC10" s="44">
        <v>1131927.9755918214</v>
      </c>
      <c r="BD10" s="44">
        <v>4192.3258355252647</v>
      </c>
      <c r="BE10" s="44">
        <v>-1.5680669264214186E-3</v>
      </c>
      <c r="BF10" s="44">
        <v>-1738.825092936803</v>
      </c>
      <c r="BG10" s="44">
        <v>1130189.1504988845</v>
      </c>
      <c r="BH10" s="41" t="s">
        <v>12</v>
      </c>
      <c r="BI10" s="41">
        <v>0</v>
      </c>
      <c r="BJ10" s="41" t="str">
        <f t="shared" si="3"/>
        <v>Primary0</v>
      </c>
    </row>
    <row r="11" spans="1:65">
      <c r="A11" s="43">
        <v>10</v>
      </c>
      <c r="B11" s="43">
        <v>101264</v>
      </c>
      <c r="C11" s="43">
        <v>3022009</v>
      </c>
      <c r="D11" s="43" t="s">
        <v>26</v>
      </c>
      <c r="E11" s="44">
        <v>1074303</v>
      </c>
      <c r="F11" s="44">
        <v>0</v>
      </c>
      <c r="G11" s="44">
        <v>0</v>
      </c>
      <c r="H11" s="44">
        <v>161499.18545454546</v>
      </c>
      <c r="I11" s="44">
        <v>0</v>
      </c>
      <c r="J11" s="44">
        <v>0</v>
      </c>
      <c r="K11" s="44">
        <v>0</v>
      </c>
      <c r="L11" s="44">
        <v>0</v>
      </c>
      <c r="M11" s="44">
        <v>3666.3157894736823</v>
      </c>
      <c r="N11" s="44">
        <v>40995.529411764677</v>
      </c>
      <c r="O11" s="44">
        <v>8436.0371517027943</v>
      </c>
      <c r="P11" s="44">
        <v>0</v>
      </c>
      <c r="Q11" s="44">
        <v>0</v>
      </c>
      <c r="R11" s="44">
        <v>0</v>
      </c>
      <c r="S11" s="44">
        <v>0</v>
      </c>
      <c r="T11" s="44">
        <v>0</v>
      </c>
      <c r="U11" s="44">
        <v>0</v>
      </c>
      <c r="V11" s="44">
        <v>43093.231939163445</v>
      </c>
      <c r="W11" s="44">
        <v>0</v>
      </c>
      <c r="X11" s="44">
        <v>0</v>
      </c>
      <c r="Y11" s="44">
        <v>0</v>
      </c>
      <c r="Z11" s="44">
        <v>0</v>
      </c>
      <c r="AA11" s="44">
        <v>0</v>
      </c>
      <c r="AB11" s="44">
        <v>0</v>
      </c>
      <c r="AC11" s="44">
        <v>122000</v>
      </c>
      <c r="AD11" s="44">
        <v>0</v>
      </c>
      <c r="AE11" s="44">
        <v>0</v>
      </c>
      <c r="AF11" s="44">
        <v>0</v>
      </c>
      <c r="AG11" s="44">
        <v>10763</v>
      </c>
      <c r="AH11" s="44">
        <v>0</v>
      </c>
      <c r="AI11" s="44">
        <v>0</v>
      </c>
      <c r="AJ11" s="44">
        <v>0</v>
      </c>
      <c r="AK11" s="44">
        <v>0</v>
      </c>
      <c r="AL11" s="44">
        <v>0</v>
      </c>
      <c r="AM11" s="44">
        <v>0</v>
      </c>
      <c r="AN11" s="44">
        <v>0</v>
      </c>
      <c r="AO11" s="44">
        <v>0</v>
      </c>
      <c r="AP11" s="44">
        <v>1074303</v>
      </c>
      <c r="AQ11" s="44">
        <v>257690.29974665004</v>
      </c>
      <c r="AR11" s="44">
        <v>132763</v>
      </c>
      <c r="AS11" s="44">
        <v>134356.28050066074</v>
      </c>
      <c r="AT11" s="44">
        <v>1464756.29974665</v>
      </c>
      <c r="AU11" s="44">
        <v>1464756.29974665</v>
      </c>
      <c r="AV11" s="44">
        <v>0</v>
      </c>
      <c r="AW11" s="44">
        <v>1331993.29974665</v>
      </c>
      <c r="AX11" s="44">
        <v>4111.0904313168212</v>
      </c>
      <c r="AY11" s="44">
        <v>4279.8688442953016</v>
      </c>
      <c r="AZ11" s="44">
        <v>-3.9435417093083965E-2</v>
      </c>
      <c r="BA11" s="44">
        <v>2.4435417093083965E-2</v>
      </c>
      <c r="BB11" s="44">
        <v>33884.043221752501</v>
      </c>
      <c r="BC11" s="44">
        <v>1498640.3429684024</v>
      </c>
      <c r="BD11" s="44">
        <v>4625.4331573098843</v>
      </c>
      <c r="BE11" s="44">
        <v>-2.589284158011429E-2</v>
      </c>
      <c r="BF11" s="44">
        <v>-2626.2054545454548</v>
      </c>
      <c r="BG11" s="44">
        <v>1496014.1375138569</v>
      </c>
      <c r="BH11" s="41" t="s">
        <v>12</v>
      </c>
      <c r="BI11" s="41">
        <v>0</v>
      </c>
      <c r="BJ11" s="41" t="str">
        <f t="shared" si="3"/>
        <v>Primary0</v>
      </c>
    </row>
    <row r="12" spans="1:65">
      <c r="A12" s="43">
        <v>11</v>
      </c>
      <c r="B12" s="43">
        <v>101265</v>
      </c>
      <c r="C12" s="43">
        <v>3022010</v>
      </c>
      <c r="D12" s="43" t="s">
        <v>220</v>
      </c>
      <c r="E12" s="44">
        <v>998040.75</v>
      </c>
      <c r="F12" s="44">
        <v>0</v>
      </c>
      <c r="G12" s="44">
        <v>0</v>
      </c>
      <c r="H12" s="44">
        <v>212973.59908794789</v>
      </c>
      <c r="I12" s="44">
        <v>0</v>
      </c>
      <c r="J12" s="44">
        <v>0</v>
      </c>
      <c r="K12" s="44">
        <v>0</v>
      </c>
      <c r="L12" s="44">
        <v>0</v>
      </c>
      <c r="M12" s="44">
        <v>29884.315286624213</v>
      </c>
      <c r="N12" s="44">
        <v>6873.1528662420415</v>
      </c>
      <c r="O12" s="44">
        <v>8061.8152866242081</v>
      </c>
      <c r="P12" s="44">
        <v>0</v>
      </c>
      <c r="Q12" s="44">
        <v>0</v>
      </c>
      <c r="R12" s="44">
        <v>0</v>
      </c>
      <c r="S12" s="44">
        <v>0</v>
      </c>
      <c r="T12" s="44">
        <v>0</v>
      </c>
      <c r="U12" s="44">
        <v>0</v>
      </c>
      <c r="V12" s="44">
        <v>46086.444444444453</v>
      </c>
      <c r="W12" s="44">
        <v>0</v>
      </c>
      <c r="X12" s="44">
        <v>0</v>
      </c>
      <c r="Y12" s="44">
        <v>0</v>
      </c>
      <c r="Z12" s="44">
        <v>0</v>
      </c>
      <c r="AA12" s="44">
        <v>0</v>
      </c>
      <c r="AB12" s="44">
        <v>0</v>
      </c>
      <c r="AC12" s="44">
        <v>122000</v>
      </c>
      <c r="AD12" s="44">
        <v>0</v>
      </c>
      <c r="AE12" s="44">
        <v>0</v>
      </c>
      <c r="AF12" s="44">
        <v>0</v>
      </c>
      <c r="AG12" s="44">
        <v>22348.554584744634</v>
      </c>
      <c r="AH12" s="44">
        <v>0</v>
      </c>
      <c r="AI12" s="44">
        <v>0</v>
      </c>
      <c r="AJ12" s="44">
        <v>0</v>
      </c>
      <c r="AK12" s="44">
        <v>0</v>
      </c>
      <c r="AL12" s="44">
        <v>0</v>
      </c>
      <c r="AM12" s="44">
        <v>0</v>
      </c>
      <c r="AN12" s="44">
        <v>0</v>
      </c>
      <c r="AO12" s="44">
        <v>0</v>
      </c>
      <c r="AP12" s="44">
        <v>998040.75</v>
      </c>
      <c r="AQ12" s="44">
        <v>303879.32697188284</v>
      </c>
      <c r="AR12" s="44">
        <v>144348.55458474462</v>
      </c>
      <c r="AS12" s="44">
        <v>142556.8546999321</v>
      </c>
      <c r="AT12" s="44">
        <v>1446268.6315566276</v>
      </c>
      <c r="AU12" s="44">
        <v>1446268.6315566276</v>
      </c>
      <c r="AV12" s="44">
        <v>0</v>
      </c>
      <c r="AW12" s="44">
        <v>1301920.076971883</v>
      </c>
      <c r="AX12" s="44">
        <v>4325.3158703384815</v>
      </c>
      <c r="AY12" s="44">
        <v>4747.2887710000005</v>
      </c>
      <c r="AZ12" s="44">
        <v>-8.8887135587631783E-2</v>
      </c>
      <c r="BA12" s="44">
        <v>7.3887135587631783E-2</v>
      </c>
      <c r="BB12" s="44">
        <v>105579.83429805218</v>
      </c>
      <c r="BC12" s="44">
        <v>1551848.4658546797</v>
      </c>
      <c r="BD12" s="44">
        <v>5155.6427437032544</v>
      </c>
      <c r="BE12" s="44">
        <v>-1.8244078227583116E-2</v>
      </c>
      <c r="BF12" s="44">
        <v>-2874.2117426710101</v>
      </c>
      <c r="BG12" s="44">
        <v>1548974.2541120087</v>
      </c>
      <c r="BH12" s="41" t="s">
        <v>12</v>
      </c>
      <c r="BI12" s="41">
        <v>0</v>
      </c>
      <c r="BJ12" s="41" t="str">
        <f t="shared" si="3"/>
        <v>Primary0</v>
      </c>
    </row>
    <row r="13" spans="1:65">
      <c r="A13" s="43">
        <v>12</v>
      </c>
      <c r="B13" s="43">
        <v>101266</v>
      </c>
      <c r="C13" s="43">
        <v>3022011</v>
      </c>
      <c r="D13" s="43" t="s">
        <v>30</v>
      </c>
      <c r="E13" s="44">
        <v>775885.5</v>
      </c>
      <c r="F13" s="44">
        <v>0</v>
      </c>
      <c r="G13" s="44">
        <v>0</v>
      </c>
      <c r="H13" s="44">
        <v>46642.387118644067</v>
      </c>
      <c r="I13" s="44">
        <v>0</v>
      </c>
      <c r="J13" s="44">
        <v>0</v>
      </c>
      <c r="K13" s="44">
        <v>0</v>
      </c>
      <c r="L13" s="44">
        <v>0</v>
      </c>
      <c r="M13" s="44">
        <v>216.85344827586226</v>
      </c>
      <c r="N13" s="44">
        <v>7231.8103448275915</v>
      </c>
      <c r="O13" s="44">
        <v>0</v>
      </c>
      <c r="P13" s="44">
        <v>0</v>
      </c>
      <c r="Q13" s="44">
        <v>0</v>
      </c>
      <c r="R13" s="44">
        <v>0</v>
      </c>
      <c r="S13" s="44">
        <v>0</v>
      </c>
      <c r="T13" s="44">
        <v>0</v>
      </c>
      <c r="U13" s="44">
        <v>0</v>
      </c>
      <c r="V13" s="44">
        <v>10443.789473684214</v>
      </c>
      <c r="W13" s="44">
        <v>0</v>
      </c>
      <c r="X13" s="44">
        <v>0</v>
      </c>
      <c r="Y13" s="44">
        <v>0</v>
      </c>
      <c r="Z13" s="44">
        <v>0</v>
      </c>
      <c r="AA13" s="44">
        <v>1945.3400000000329</v>
      </c>
      <c r="AB13" s="44">
        <v>0</v>
      </c>
      <c r="AC13" s="44">
        <v>122000</v>
      </c>
      <c r="AD13" s="44">
        <v>0</v>
      </c>
      <c r="AE13" s="44">
        <v>0</v>
      </c>
      <c r="AF13" s="44">
        <v>0</v>
      </c>
      <c r="AG13" s="44">
        <v>14836.5</v>
      </c>
      <c r="AH13" s="44">
        <v>0</v>
      </c>
      <c r="AI13" s="44">
        <v>0</v>
      </c>
      <c r="AJ13" s="44">
        <v>0</v>
      </c>
      <c r="AK13" s="44">
        <v>0</v>
      </c>
      <c r="AL13" s="44">
        <v>0</v>
      </c>
      <c r="AM13" s="44">
        <v>0</v>
      </c>
      <c r="AN13" s="44">
        <v>0</v>
      </c>
      <c r="AO13" s="44">
        <v>0</v>
      </c>
      <c r="AP13" s="44">
        <v>775885.5</v>
      </c>
      <c r="AQ13" s="44">
        <v>66480.18038543177</v>
      </c>
      <c r="AR13" s="44">
        <v>136836.5</v>
      </c>
      <c r="AS13" s="44">
        <v>58122.187156033753</v>
      </c>
      <c r="AT13" s="44">
        <v>979202.18038543174</v>
      </c>
      <c r="AU13" s="44">
        <v>979202.18038543174</v>
      </c>
      <c r="AV13" s="44">
        <v>0</v>
      </c>
      <c r="AW13" s="44">
        <v>842365.68038543174</v>
      </c>
      <c r="AX13" s="44">
        <v>3599.8533349804775</v>
      </c>
      <c r="AY13" s="44">
        <v>3583.5758572033897</v>
      </c>
      <c r="AZ13" s="44">
        <v>4.542244513777563E-3</v>
      </c>
      <c r="BA13" s="44">
        <v>0</v>
      </c>
      <c r="BB13" s="44">
        <v>0</v>
      </c>
      <c r="BC13" s="44">
        <v>979202.18038543174</v>
      </c>
      <c r="BD13" s="44">
        <v>4184.6247025018447</v>
      </c>
      <c r="BE13" s="44">
        <v>-4.220419071659931E-4</v>
      </c>
      <c r="BF13" s="44">
        <v>-1413.5583050847458</v>
      </c>
      <c r="BG13" s="44">
        <v>977788.62208034704</v>
      </c>
      <c r="BH13" s="41" t="s">
        <v>12</v>
      </c>
      <c r="BI13" s="41">
        <v>0</v>
      </c>
      <c r="BJ13" s="41" t="str">
        <f t="shared" si="3"/>
        <v>Primary0</v>
      </c>
    </row>
    <row r="14" spans="1:65">
      <c r="A14" s="43">
        <v>13</v>
      </c>
      <c r="B14" s="43">
        <v>101269</v>
      </c>
      <c r="C14" s="43">
        <v>3022014</v>
      </c>
      <c r="D14" s="43" t="s">
        <v>32</v>
      </c>
      <c r="E14" s="44">
        <v>2039186.25</v>
      </c>
      <c r="F14" s="44">
        <v>0</v>
      </c>
      <c r="G14" s="44">
        <v>0</v>
      </c>
      <c r="H14" s="44">
        <v>235412.734</v>
      </c>
      <c r="I14" s="44">
        <v>0</v>
      </c>
      <c r="J14" s="44">
        <v>0</v>
      </c>
      <c r="K14" s="44">
        <v>0</v>
      </c>
      <c r="L14" s="44">
        <v>0</v>
      </c>
      <c r="M14" s="44">
        <v>17972.330097087328</v>
      </c>
      <c r="N14" s="44">
        <v>22119.101941747562</v>
      </c>
      <c r="O14" s="44">
        <v>54399.635922330046</v>
      </c>
      <c r="P14" s="44">
        <v>0</v>
      </c>
      <c r="Q14" s="44">
        <v>0</v>
      </c>
      <c r="R14" s="44">
        <v>0</v>
      </c>
      <c r="S14" s="44">
        <v>0</v>
      </c>
      <c r="T14" s="44">
        <v>0</v>
      </c>
      <c r="U14" s="44">
        <v>0</v>
      </c>
      <c r="V14" s="44">
        <v>106180.68181818191</v>
      </c>
      <c r="W14" s="44">
        <v>0</v>
      </c>
      <c r="X14" s="44">
        <v>0</v>
      </c>
      <c r="Y14" s="44">
        <v>0</v>
      </c>
      <c r="Z14" s="44">
        <v>0</v>
      </c>
      <c r="AA14" s="44">
        <v>1917.2822115384943</v>
      </c>
      <c r="AB14" s="44">
        <v>0</v>
      </c>
      <c r="AC14" s="44">
        <v>122000</v>
      </c>
      <c r="AD14" s="44">
        <v>0</v>
      </c>
      <c r="AE14" s="44">
        <v>0</v>
      </c>
      <c r="AF14" s="44">
        <v>0</v>
      </c>
      <c r="AG14" s="44">
        <v>22254.75</v>
      </c>
      <c r="AH14" s="44">
        <v>0</v>
      </c>
      <c r="AI14" s="44">
        <v>0</v>
      </c>
      <c r="AJ14" s="44">
        <v>0</v>
      </c>
      <c r="AK14" s="44">
        <v>0</v>
      </c>
      <c r="AL14" s="44">
        <v>0</v>
      </c>
      <c r="AM14" s="44">
        <v>0</v>
      </c>
      <c r="AN14" s="44">
        <v>0</v>
      </c>
      <c r="AO14" s="44">
        <v>0</v>
      </c>
      <c r="AP14" s="44">
        <v>2039186.25</v>
      </c>
      <c r="AQ14" s="44">
        <v>438001.76599088532</v>
      </c>
      <c r="AR14" s="44">
        <v>144254.75</v>
      </c>
      <c r="AS14" s="44">
        <v>265842.10567195341</v>
      </c>
      <c r="AT14" s="44">
        <v>2621442.7659908854</v>
      </c>
      <c r="AU14" s="44">
        <v>2621442.7659908854</v>
      </c>
      <c r="AV14" s="44">
        <v>0</v>
      </c>
      <c r="AW14" s="44">
        <v>2477188.0159908854</v>
      </c>
      <c r="AX14" s="44">
        <v>4027.9479934811147</v>
      </c>
      <c r="AY14" s="44">
        <v>3993.0132087689713</v>
      </c>
      <c r="AZ14" s="44">
        <v>8.7489779987263618E-3</v>
      </c>
      <c r="BA14" s="44">
        <v>-3.7489779987263617E-3</v>
      </c>
      <c r="BB14" s="44">
        <v>-9206.3769810036556</v>
      </c>
      <c r="BC14" s="44">
        <v>2612236.3890098818</v>
      </c>
      <c r="BD14" s="44">
        <v>4247.5388439185072</v>
      </c>
      <c r="BE14" s="44">
        <v>-2.7556356529113701E-3</v>
      </c>
      <c r="BF14" s="44">
        <v>-4493.9075000000003</v>
      </c>
      <c r="BG14" s="44">
        <v>2607742.4815098816</v>
      </c>
      <c r="BH14" s="41" t="s">
        <v>12</v>
      </c>
      <c r="BI14" s="41">
        <v>0</v>
      </c>
      <c r="BJ14" s="41" t="str">
        <f t="shared" si="3"/>
        <v>Primary0</v>
      </c>
    </row>
    <row r="15" spans="1:65">
      <c r="A15" s="43">
        <v>14</v>
      </c>
      <c r="B15" s="43">
        <v>101270</v>
      </c>
      <c r="C15" s="43">
        <v>3022015</v>
      </c>
      <c r="D15" s="43" t="s">
        <v>33</v>
      </c>
      <c r="E15" s="44">
        <v>749359.5</v>
      </c>
      <c r="F15" s="44">
        <v>0</v>
      </c>
      <c r="G15" s="44">
        <v>0</v>
      </c>
      <c r="H15" s="44">
        <v>132493.45762711865</v>
      </c>
      <c r="I15" s="44">
        <v>0</v>
      </c>
      <c r="J15" s="44">
        <v>0</v>
      </c>
      <c r="K15" s="44">
        <v>0</v>
      </c>
      <c r="L15" s="44">
        <v>0</v>
      </c>
      <c r="M15" s="44">
        <v>18451.898734177219</v>
      </c>
      <c r="N15" s="44">
        <v>3418.6075949367068</v>
      </c>
      <c r="O15" s="44">
        <v>24058.987341772125</v>
      </c>
      <c r="P15" s="44">
        <v>0</v>
      </c>
      <c r="Q15" s="44">
        <v>0</v>
      </c>
      <c r="R15" s="44">
        <v>0</v>
      </c>
      <c r="S15" s="44">
        <v>0</v>
      </c>
      <c r="T15" s="44">
        <v>0</v>
      </c>
      <c r="U15" s="44">
        <v>0</v>
      </c>
      <c r="V15" s="44">
        <v>28353.719806763333</v>
      </c>
      <c r="W15" s="44">
        <v>0</v>
      </c>
      <c r="X15" s="44">
        <v>0</v>
      </c>
      <c r="Y15" s="44">
        <v>0</v>
      </c>
      <c r="Z15" s="44">
        <v>0</v>
      </c>
      <c r="AA15" s="44">
        <v>0</v>
      </c>
      <c r="AB15" s="44">
        <v>0</v>
      </c>
      <c r="AC15" s="44">
        <v>122000</v>
      </c>
      <c r="AD15" s="44">
        <v>0</v>
      </c>
      <c r="AE15" s="44">
        <v>0</v>
      </c>
      <c r="AF15" s="44">
        <v>0</v>
      </c>
      <c r="AG15" s="44">
        <v>16838.245858025337</v>
      </c>
      <c r="AH15" s="44">
        <v>0</v>
      </c>
      <c r="AI15" s="44">
        <v>0</v>
      </c>
      <c r="AJ15" s="44">
        <v>0</v>
      </c>
      <c r="AK15" s="44">
        <v>0</v>
      </c>
      <c r="AL15" s="44">
        <v>0</v>
      </c>
      <c r="AM15" s="44">
        <v>0</v>
      </c>
      <c r="AN15" s="44">
        <v>0</v>
      </c>
      <c r="AO15" s="44">
        <v>0</v>
      </c>
      <c r="AP15" s="44">
        <v>749359.5</v>
      </c>
      <c r="AQ15" s="44">
        <v>206776.67110476806</v>
      </c>
      <c r="AR15" s="44">
        <v>138838.24585802533</v>
      </c>
      <c r="AS15" s="44">
        <v>97759.487566364274</v>
      </c>
      <c r="AT15" s="44">
        <v>1094974.4169627933</v>
      </c>
      <c r="AU15" s="44">
        <v>1094974.4169627933</v>
      </c>
      <c r="AV15" s="44">
        <v>0</v>
      </c>
      <c r="AW15" s="44">
        <v>956136.17110476794</v>
      </c>
      <c r="AX15" s="44">
        <v>4230.691022587469</v>
      </c>
      <c r="AY15" s="44">
        <v>4789.3526484581498</v>
      </c>
      <c r="AZ15" s="44">
        <v>-0.1166465839700763</v>
      </c>
      <c r="BA15" s="44">
        <v>0.1016465839700763</v>
      </c>
      <c r="BB15" s="44">
        <v>110021.62196850075</v>
      </c>
      <c r="BC15" s="44">
        <v>1204996.0389312941</v>
      </c>
      <c r="BD15" s="44">
        <v>5331.8408802269651</v>
      </c>
      <c r="BE15" s="44">
        <v>-1.6986435032113278E-2</v>
      </c>
      <c r="BF15" s="44">
        <v>-1968.8238983050846</v>
      </c>
      <c r="BG15" s="44">
        <v>1203027.2150329889</v>
      </c>
      <c r="BH15" s="41" t="s">
        <v>12</v>
      </c>
      <c r="BI15" s="41">
        <v>0</v>
      </c>
      <c r="BJ15" s="41" t="str">
        <f t="shared" si="3"/>
        <v>Primary0</v>
      </c>
    </row>
    <row r="16" spans="1:65">
      <c r="A16" s="43">
        <v>15</v>
      </c>
      <c r="B16" s="43">
        <v>101271</v>
      </c>
      <c r="C16" s="43">
        <v>3022016</v>
      </c>
      <c r="D16" s="43" t="s">
        <v>34</v>
      </c>
      <c r="E16" s="44">
        <v>706254.75</v>
      </c>
      <c r="F16" s="44">
        <v>0</v>
      </c>
      <c r="G16" s="44">
        <v>0</v>
      </c>
      <c r="H16" s="44">
        <v>55342.399999999994</v>
      </c>
      <c r="I16" s="44">
        <v>0</v>
      </c>
      <c r="J16" s="44">
        <v>0</v>
      </c>
      <c r="K16" s="44">
        <v>0</v>
      </c>
      <c r="L16" s="44">
        <v>0</v>
      </c>
      <c r="M16" s="44">
        <v>644.99999999999909</v>
      </c>
      <c r="N16" s="44">
        <v>3585.0000000000045</v>
      </c>
      <c r="O16" s="44">
        <v>0</v>
      </c>
      <c r="P16" s="44">
        <v>0</v>
      </c>
      <c r="Q16" s="44">
        <v>0</v>
      </c>
      <c r="R16" s="44">
        <v>0</v>
      </c>
      <c r="S16" s="44">
        <v>0</v>
      </c>
      <c r="T16" s="44">
        <v>0</v>
      </c>
      <c r="U16" s="44">
        <v>0</v>
      </c>
      <c r="V16" s="44">
        <v>18506.557377049154</v>
      </c>
      <c r="W16" s="44">
        <v>0</v>
      </c>
      <c r="X16" s="44">
        <v>0</v>
      </c>
      <c r="Y16" s="44">
        <v>0</v>
      </c>
      <c r="Z16" s="44">
        <v>0</v>
      </c>
      <c r="AA16" s="44">
        <v>0</v>
      </c>
      <c r="AB16" s="44">
        <v>0</v>
      </c>
      <c r="AC16" s="44">
        <v>122000</v>
      </c>
      <c r="AD16" s="44">
        <v>0</v>
      </c>
      <c r="AE16" s="44">
        <v>0</v>
      </c>
      <c r="AF16" s="44">
        <v>0</v>
      </c>
      <c r="AG16" s="44">
        <v>15303.5</v>
      </c>
      <c r="AH16" s="44">
        <v>0</v>
      </c>
      <c r="AI16" s="44">
        <v>0</v>
      </c>
      <c r="AJ16" s="44">
        <v>0</v>
      </c>
      <c r="AK16" s="44">
        <v>0</v>
      </c>
      <c r="AL16" s="44">
        <v>0</v>
      </c>
      <c r="AM16" s="44">
        <v>0</v>
      </c>
      <c r="AN16" s="44">
        <v>0</v>
      </c>
      <c r="AO16" s="44">
        <v>0</v>
      </c>
      <c r="AP16" s="44">
        <v>706254.75</v>
      </c>
      <c r="AQ16" s="44">
        <v>78078.957377049155</v>
      </c>
      <c r="AR16" s="44">
        <v>137303.5</v>
      </c>
      <c r="AS16" s="44">
        <v>62202.501127049152</v>
      </c>
      <c r="AT16" s="44">
        <v>921637.20737704914</v>
      </c>
      <c r="AU16" s="44">
        <v>921637.20737704914</v>
      </c>
      <c r="AV16" s="44">
        <v>0</v>
      </c>
      <c r="AW16" s="44">
        <v>784333.70737704914</v>
      </c>
      <c r="AX16" s="44">
        <v>3682.3178750096204</v>
      </c>
      <c r="AY16" s="44">
        <v>3711.4996953271029</v>
      </c>
      <c r="AZ16" s="44">
        <v>-7.8625414826851286E-3</v>
      </c>
      <c r="BA16" s="44">
        <v>0</v>
      </c>
      <c r="BB16" s="44">
        <v>0</v>
      </c>
      <c r="BC16" s="44">
        <v>921637.20737704914</v>
      </c>
      <c r="BD16" s="44">
        <v>4326.9352459016391</v>
      </c>
      <c r="BE16" s="44">
        <v>-1.1235925888554377E-2</v>
      </c>
      <c r="BF16" s="44">
        <v>-1375.645</v>
      </c>
      <c r="BG16" s="44">
        <v>920261.56237704912</v>
      </c>
      <c r="BH16" s="41" t="s">
        <v>12</v>
      </c>
      <c r="BI16" s="41">
        <v>0</v>
      </c>
      <c r="BJ16" s="41" t="str">
        <f t="shared" si="3"/>
        <v>Primary0</v>
      </c>
    </row>
    <row r="17" spans="1:62">
      <c r="A17" s="43">
        <v>16</v>
      </c>
      <c r="B17" s="43">
        <v>101272</v>
      </c>
      <c r="C17" s="43">
        <v>3022017</v>
      </c>
      <c r="D17" s="43" t="s">
        <v>35</v>
      </c>
      <c r="E17" s="44">
        <v>1366089</v>
      </c>
      <c r="F17" s="44">
        <v>0</v>
      </c>
      <c r="G17" s="44">
        <v>0</v>
      </c>
      <c r="H17" s="44">
        <v>165625.19709443097</v>
      </c>
      <c r="I17" s="44">
        <v>0</v>
      </c>
      <c r="J17" s="44">
        <v>0</v>
      </c>
      <c r="K17" s="44">
        <v>0</v>
      </c>
      <c r="L17" s="44">
        <v>0</v>
      </c>
      <c r="M17" s="44">
        <v>1958.7714987714978</v>
      </c>
      <c r="N17" s="44">
        <v>2177.4250614250609</v>
      </c>
      <c r="O17" s="44">
        <v>17026.63390663391</v>
      </c>
      <c r="P17" s="44">
        <v>0</v>
      </c>
      <c r="Q17" s="44">
        <v>0</v>
      </c>
      <c r="R17" s="44">
        <v>0</v>
      </c>
      <c r="S17" s="44">
        <v>0</v>
      </c>
      <c r="T17" s="44">
        <v>0</v>
      </c>
      <c r="U17" s="44">
        <v>0</v>
      </c>
      <c r="V17" s="44">
        <v>22206.101694915193</v>
      </c>
      <c r="W17" s="44">
        <v>0</v>
      </c>
      <c r="X17" s="44">
        <v>0</v>
      </c>
      <c r="Y17" s="44">
        <v>0</v>
      </c>
      <c r="Z17" s="44">
        <v>0</v>
      </c>
      <c r="AA17" s="44">
        <v>0</v>
      </c>
      <c r="AB17" s="44">
        <v>0</v>
      </c>
      <c r="AC17" s="44">
        <v>122000</v>
      </c>
      <c r="AD17" s="44">
        <v>0</v>
      </c>
      <c r="AE17" s="44">
        <v>0</v>
      </c>
      <c r="AF17" s="44">
        <v>0</v>
      </c>
      <c r="AG17" s="44">
        <v>19882.5</v>
      </c>
      <c r="AH17" s="44">
        <v>0</v>
      </c>
      <c r="AI17" s="44">
        <v>0</v>
      </c>
      <c r="AJ17" s="44">
        <v>0</v>
      </c>
      <c r="AK17" s="44">
        <v>0</v>
      </c>
      <c r="AL17" s="44">
        <v>0</v>
      </c>
      <c r="AM17" s="44">
        <v>0</v>
      </c>
      <c r="AN17" s="44">
        <v>0</v>
      </c>
      <c r="AO17" s="44">
        <v>0</v>
      </c>
      <c r="AP17" s="44">
        <v>1366089</v>
      </c>
      <c r="AQ17" s="44">
        <v>208994.12925617662</v>
      </c>
      <c r="AR17" s="44">
        <v>141882.5</v>
      </c>
      <c r="AS17" s="44">
        <v>121037.7122071675</v>
      </c>
      <c r="AT17" s="44">
        <v>1716965.6292561765</v>
      </c>
      <c r="AU17" s="44">
        <v>1716965.6292561763</v>
      </c>
      <c r="AV17" s="44">
        <v>0</v>
      </c>
      <c r="AW17" s="44">
        <v>1575083.1292561765</v>
      </c>
      <c r="AX17" s="44">
        <v>3823.0173040198461</v>
      </c>
      <c r="AY17" s="44">
        <v>3822.4630723970945</v>
      </c>
      <c r="AZ17" s="44">
        <v>1.4499332295811972E-4</v>
      </c>
      <c r="BA17" s="44">
        <v>0</v>
      </c>
      <c r="BB17" s="44">
        <v>0</v>
      </c>
      <c r="BC17" s="44">
        <v>1716965.6292561765</v>
      </c>
      <c r="BD17" s="44">
        <v>4167.3923040198461</v>
      </c>
      <c r="BE17" s="44">
        <v>-5.1592047642767813E-3</v>
      </c>
      <c r="BF17" s="44">
        <v>-3065.2051815980631</v>
      </c>
      <c r="BG17" s="44">
        <v>1713900.4240745786</v>
      </c>
      <c r="BH17" s="41" t="s">
        <v>12</v>
      </c>
      <c r="BI17" s="41">
        <v>0</v>
      </c>
      <c r="BJ17" s="41" t="str">
        <f t="shared" si="3"/>
        <v>Primary0</v>
      </c>
    </row>
    <row r="18" spans="1:62">
      <c r="A18" s="43">
        <v>17</v>
      </c>
      <c r="B18" s="43">
        <v>101274</v>
      </c>
      <c r="C18" s="43">
        <v>3022019</v>
      </c>
      <c r="D18" s="43" t="s">
        <v>37</v>
      </c>
      <c r="E18" s="44">
        <v>968199</v>
      </c>
      <c r="F18" s="44">
        <v>0</v>
      </c>
      <c r="G18" s="44">
        <v>0</v>
      </c>
      <c r="H18" s="44">
        <v>143223.91010033444</v>
      </c>
      <c r="I18" s="44">
        <v>0</v>
      </c>
      <c r="J18" s="44">
        <v>0</v>
      </c>
      <c r="K18" s="44">
        <v>0</v>
      </c>
      <c r="L18" s="44">
        <v>0</v>
      </c>
      <c r="M18" s="44">
        <v>24079.999999999971</v>
      </c>
      <c r="N18" s="44">
        <v>2150.9999999999945</v>
      </c>
      <c r="O18" s="44">
        <v>21025.000000000029</v>
      </c>
      <c r="P18" s="44">
        <v>0</v>
      </c>
      <c r="Q18" s="44">
        <v>0</v>
      </c>
      <c r="R18" s="44">
        <v>0</v>
      </c>
      <c r="S18" s="44">
        <v>0</v>
      </c>
      <c r="T18" s="44">
        <v>0</v>
      </c>
      <c r="U18" s="44">
        <v>0</v>
      </c>
      <c r="V18" s="44">
        <v>103674.17475728152</v>
      </c>
      <c r="W18" s="44">
        <v>0</v>
      </c>
      <c r="X18" s="44">
        <v>0</v>
      </c>
      <c r="Y18" s="44">
        <v>0</v>
      </c>
      <c r="Z18" s="44">
        <v>0</v>
      </c>
      <c r="AA18" s="44">
        <v>0</v>
      </c>
      <c r="AB18" s="44">
        <v>0</v>
      </c>
      <c r="AC18" s="44">
        <v>122000</v>
      </c>
      <c r="AD18" s="44">
        <v>0</v>
      </c>
      <c r="AE18" s="44">
        <v>0</v>
      </c>
      <c r="AF18" s="44">
        <v>0</v>
      </c>
      <c r="AG18" s="44">
        <v>14130</v>
      </c>
      <c r="AH18" s="44">
        <v>0</v>
      </c>
      <c r="AI18" s="44">
        <v>0</v>
      </c>
      <c r="AJ18" s="44">
        <v>0</v>
      </c>
      <c r="AK18" s="44">
        <v>0</v>
      </c>
      <c r="AL18" s="44">
        <v>0</v>
      </c>
      <c r="AM18" s="44">
        <v>0</v>
      </c>
      <c r="AN18" s="44">
        <v>0</v>
      </c>
      <c r="AO18" s="44">
        <v>0</v>
      </c>
      <c r="AP18" s="44">
        <v>968199</v>
      </c>
      <c r="AQ18" s="44">
        <v>294154.08485761599</v>
      </c>
      <c r="AR18" s="44">
        <v>136130</v>
      </c>
      <c r="AS18" s="44">
        <v>185339.11177734841</v>
      </c>
      <c r="AT18" s="44">
        <v>1398483.0848576161</v>
      </c>
      <c r="AU18" s="44">
        <v>1398483.0848576159</v>
      </c>
      <c r="AV18" s="44">
        <v>0</v>
      </c>
      <c r="AW18" s="44">
        <v>1262353.0848576161</v>
      </c>
      <c r="AX18" s="44">
        <v>4323.1270029370417</v>
      </c>
      <c r="AY18" s="44">
        <v>4476.0498086666666</v>
      </c>
      <c r="AZ18" s="44">
        <v>-3.4164679185100022E-2</v>
      </c>
      <c r="BA18" s="44">
        <v>1.9164679185100023E-2</v>
      </c>
      <c r="BB18" s="44">
        <v>25048.3611110905</v>
      </c>
      <c r="BC18" s="44">
        <v>1423531.4459687066</v>
      </c>
      <c r="BD18" s="44">
        <v>4875.1076916736529</v>
      </c>
      <c r="BE18" s="44">
        <v>-1.5689816904522091E-2</v>
      </c>
      <c r="BF18" s="44">
        <v>-2350.780668896321</v>
      </c>
      <c r="BG18" s="44">
        <v>1421180.6652998102</v>
      </c>
      <c r="BH18" s="41" t="s">
        <v>12</v>
      </c>
      <c r="BI18" s="41">
        <v>0</v>
      </c>
      <c r="BJ18" s="41" t="str">
        <f t="shared" si="3"/>
        <v>Primary0</v>
      </c>
    </row>
    <row r="19" spans="1:62">
      <c r="A19" s="43">
        <v>18</v>
      </c>
      <c r="B19" s="43">
        <v>101275</v>
      </c>
      <c r="C19" s="43">
        <v>3022021</v>
      </c>
      <c r="D19" s="43" t="s">
        <v>38</v>
      </c>
      <c r="E19" s="44">
        <v>848832</v>
      </c>
      <c r="F19" s="44">
        <v>0</v>
      </c>
      <c r="G19" s="44">
        <v>0</v>
      </c>
      <c r="H19" s="44">
        <v>137313.31710144927</v>
      </c>
      <c r="I19" s="44">
        <v>0</v>
      </c>
      <c r="J19" s="44">
        <v>0</v>
      </c>
      <c r="K19" s="44">
        <v>0</v>
      </c>
      <c r="L19" s="44">
        <v>0</v>
      </c>
      <c r="M19" s="44">
        <v>9675</v>
      </c>
      <c r="N19" s="44">
        <v>18642</v>
      </c>
      <c r="O19" s="44">
        <v>54665</v>
      </c>
      <c r="P19" s="44">
        <v>0</v>
      </c>
      <c r="Q19" s="44">
        <v>0</v>
      </c>
      <c r="R19" s="44">
        <v>0</v>
      </c>
      <c r="S19" s="44">
        <v>0</v>
      </c>
      <c r="T19" s="44">
        <v>0</v>
      </c>
      <c r="U19" s="44">
        <v>0</v>
      </c>
      <c r="V19" s="44">
        <v>100790.85714285716</v>
      </c>
      <c r="W19" s="44">
        <v>0</v>
      </c>
      <c r="X19" s="44">
        <v>0</v>
      </c>
      <c r="Y19" s="44">
        <v>0</v>
      </c>
      <c r="Z19" s="44">
        <v>0</v>
      </c>
      <c r="AA19" s="44">
        <v>169.1599999999994</v>
      </c>
      <c r="AB19" s="44">
        <v>0</v>
      </c>
      <c r="AC19" s="44">
        <v>122000</v>
      </c>
      <c r="AD19" s="44">
        <v>0</v>
      </c>
      <c r="AE19" s="44">
        <v>0</v>
      </c>
      <c r="AF19" s="44">
        <v>0</v>
      </c>
      <c r="AG19" s="44">
        <v>18320</v>
      </c>
      <c r="AH19" s="44">
        <v>0</v>
      </c>
      <c r="AI19" s="44">
        <v>0</v>
      </c>
      <c r="AJ19" s="44">
        <v>0</v>
      </c>
      <c r="AK19" s="44">
        <v>0</v>
      </c>
      <c r="AL19" s="44">
        <v>0</v>
      </c>
      <c r="AM19" s="44">
        <v>0</v>
      </c>
      <c r="AN19" s="44">
        <v>0</v>
      </c>
      <c r="AO19" s="44">
        <v>0</v>
      </c>
      <c r="AP19" s="44">
        <v>848832</v>
      </c>
      <c r="AQ19" s="44">
        <v>321255.33424430637</v>
      </c>
      <c r="AR19" s="44">
        <v>140320</v>
      </c>
      <c r="AS19" s="44">
        <v>183216.520563147</v>
      </c>
      <c r="AT19" s="44">
        <v>1310407.3342443064</v>
      </c>
      <c r="AU19" s="44">
        <v>1310407.3342443064</v>
      </c>
      <c r="AV19" s="44">
        <v>0</v>
      </c>
      <c r="AW19" s="44">
        <v>1170087.3342443064</v>
      </c>
      <c r="AX19" s="44">
        <v>4570.653649391822</v>
      </c>
      <c r="AY19" s="44">
        <v>4396.9640385633274</v>
      </c>
      <c r="AZ19" s="44">
        <v>3.9502167701432063E-2</v>
      </c>
      <c r="BA19" s="44">
        <v>-3.4502167701432065E-2</v>
      </c>
      <c r="BB19" s="44">
        <v>-38836.426402733552</v>
      </c>
      <c r="BC19" s="44">
        <v>1271570.9078415728</v>
      </c>
      <c r="BD19" s="44">
        <v>4967.0738587561436</v>
      </c>
      <c r="BE19" s="44">
        <v>3.3530974522819612E-3</v>
      </c>
      <c r="BF19" s="44">
        <v>-2142.0428985507247</v>
      </c>
      <c r="BG19" s="44">
        <v>1269428.8649430221</v>
      </c>
      <c r="BH19" s="41" t="s">
        <v>12</v>
      </c>
      <c r="BI19" s="41">
        <v>0</v>
      </c>
      <c r="BJ19" s="41" t="str">
        <f t="shared" si="3"/>
        <v>Primary0</v>
      </c>
    </row>
    <row r="20" spans="1:62">
      <c r="A20" s="43">
        <v>19</v>
      </c>
      <c r="B20" s="43">
        <v>101277</v>
      </c>
      <c r="C20" s="43">
        <v>3022023</v>
      </c>
      <c r="D20" s="43" t="s">
        <v>40</v>
      </c>
      <c r="E20" s="44">
        <v>1866767.25</v>
      </c>
      <c r="F20" s="44">
        <v>0</v>
      </c>
      <c r="G20" s="44">
        <v>0</v>
      </c>
      <c r="H20" s="44">
        <v>280677.44304132229</v>
      </c>
      <c r="I20" s="44">
        <v>0</v>
      </c>
      <c r="J20" s="44">
        <v>0</v>
      </c>
      <c r="K20" s="44">
        <v>0</v>
      </c>
      <c r="L20" s="44">
        <v>0</v>
      </c>
      <c r="M20" s="44">
        <v>33901.292639138264</v>
      </c>
      <c r="N20" s="44">
        <v>47107.028725314281</v>
      </c>
      <c r="O20" s="44">
        <v>55253.850987432794</v>
      </c>
      <c r="P20" s="44">
        <v>0</v>
      </c>
      <c r="Q20" s="44">
        <v>0</v>
      </c>
      <c r="R20" s="44">
        <v>0</v>
      </c>
      <c r="S20" s="44">
        <v>0</v>
      </c>
      <c r="T20" s="44">
        <v>0</v>
      </c>
      <c r="U20" s="44">
        <v>0</v>
      </c>
      <c r="V20" s="44">
        <v>100299.15966386568</v>
      </c>
      <c r="W20" s="44">
        <v>0</v>
      </c>
      <c r="X20" s="44">
        <v>0</v>
      </c>
      <c r="Y20" s="44">
        <v>0</v>
      </c>
      <c r="Z20" s="44">
        <v>0</v>
      </c>
      <c r="AA20" s="44">
        <v>0</v>
      </c>
      <c r="AB20" s="44">
        <v>0</v>
      </c>
      <c r="AC20" s="44">
        <v>122000</v>
      </c>
      <c r="AD20" s="44">
        <v>0</v>
      </c>
      <c r="AE20" s="44">
        <v>0</v>
      </c>
      <c r="AF20" s="44">
        <v>0</v>
      </c>
      <c r="AG20" s="44">
        <v>20296.5625</v>
      </c>
      <c r="AH20" s="44">
        <v>0</v>
      </c>
      <c r="AI20" s="44">
        <v>0</v>
      </c>
      <c r="AJ20" s="44">
        <v>85400</v>
      </c>
      <c r="AK20" s="44">
        <v>0</v>
      </c>
      <c r="AL20" s="44">
        <v>0</v>
      </c>
      <c r="AM20" s="44">
        <v>0</v>
      </c>
      <c r="AN20" s="44">
        <v>0</v>
      </c>
      <c r="AO20" s="44">
        <v>0</v>
      </c>
      <c r="AP20" s="44">
        <v>1866767.25</v>
      </c>
      <c r="AQ20" s="44">
        <v>517238.77505707339</v>
      </c>
      <c r="AR20" s="44">
        <v>227696.5625</v>
      </c>
      <c r="AS20" s="44">
        <v>267691.60899250722</v>
      </c>
      <c r="AT20" s="44">
        <v>2611702.5875570732</v>
      </c>
      <c r="AU20" s="44">
        <v>2611702.5875570737</v>
      </c>
      <c r="AV20" s="44">
        <v>0</v>
      </c>
      <c r="AW20" s="44">
        <v>2384006.0250570732</v>
      </c>
      <c r="AX20" s="44">
        <v>4234.468961024997</v>
      </c>
      <c r="AY20" s="44">
        <v>4343.607840304182</v>
      </c>
      <c r="AZ20" s="44">
        <v>-2.5126319707430581E-2</v>
      </c>
      <c r="BA20" s="44">
        <v>1.0126319707430581E-2</v>
      </c>
      <c r="BB20" s="44">
        <v>24763.42082281231</v>
      </c>
      <c r="BC20" s="44">
        <v>2636466.0083798855</v>
      </c>
      <c r="BD20" s="44">
        <v>4682.8881143514836</v>
      </c>
      <c r="BE20" s="44">
        <v>-5.1529658625317443E-2</v>
      </c>
      <c r="BF20" s="44">
        <v>-4563.7664049586783</v>
      </c>
      <c r="BG20" s="44">
        <v>2631902.2419749266</v>
      </c>
      <c r="BH20" s="41" t="s">
        <v>12</v>
      </c>
      <c r="BI20" s="41">
        <v>0</v>
      </c>
      <c r="BJ20" s="41" t="str">
        <f t="shared" si="3"/>
        <v>Primary0</v>
      </c>
    </row>
    <row r="21" spans="1:62">
      <c r="A21" s="43">
        <v>20</v>
      </c>
      <c r="B21" s="43">
        <v>101279</v>
      </c>
      <c r="C21" s="43">
        <v>3022025</v>
      </c>
      <c r="D21" s="43" t="s">
        <v>42</v>
      </c>
      <c r="E21" s="44">
        <v>1051092.75</v>
      </c>
      <c r="F21" s="44">
        <v>0</v>
      </c>
      <c r="G21" s="44">
        <v>0</v>
      </c>
      <c r="H21" s="44">
        <v>24904.079999999998</v>
      </c>
      <c r="I21" s="44">
        <v>0</v>
      </c>
      <c r="J21" s="44">
        <v>0</v>
      </c>
      <c r="K21" s="44">
        <v>0</v>
      </c>
      <c r="L21" s="44">
        <v>0</v>
      </c>
      <c r="M21" s="44">
        <v>215.68037974683568</v>
      </c>
      <c r="N21" s="44">
        <v>0</v>
      </c>
      <c r="O21" s="44">
        <v>0</v>
      </c>
      <c r="P21" s="44">
        <v>0</v>
      </c>
      <c r="Q21" s="44">
        <v>0</v>
      </c>
      <c r="R21" s="44">
        <v>0</v>
      </c>
      <c r="S21" s="44">
        <v>0</v>
      </c>
      <c r="T21" s="44">
        <v>0</v>
      </c>
      <c r="U21" s="44">
        <v>0</v>
      </c>
      <c r="V21" s="44">
        <v>8149.7388059701552</v>
      </c>
      <c r="W21" s="44">
        <v>0</v>
      </c>
      <c r="X21" s="44">
        <v>0</v>
      </c>
      <c r="Y21" s="44">
        <v>0</v>
      </c>
      <c r="Z21" s="44">
        <v>0</v>
      </c>
      <c r="AA21" s="44">
        <v>0</v>
      </c>
      <c r="AB21" s="44">
        <v>0</v>
      </c>
      <c r="AC21" s="44">
        <v>122000</v>
      </c>
      <c r="AD21" s="44">
        <v>0</v>
      </c>
      <c r="AE21" s="44">
        <v>0</v>
      </c>
      <c r="AF21" s="44">
        <v>0</v>
      </c>
      <c r="AG21" s="44">
        <v>19923</v>
      </c>
      <c r="AH21" s="44">
        <v>0</v>
      </c>
      <c r="AI21" s="44">
        <v>0</v>
      </c>
      <c r="AJ21" s="44">
        <v>0</v>
      </c>
      <c r="AK21" s="44">
        <v>0</v>
      </c>
      <c r="AL21" s="44">
        <v>0</v>
      </c>
      <c r="AM21" s="44">
        <v>0</v>
      </c>
      <c r="AN21" s="44">
        <v>0</v>
      </c>
      <c r="AO21" s="44">
        <v>0</v>
      </c>
      <c r="AP21" s="44">
        <v>1051092.75</v>
      </c>
      <c r="AQ21" s="44">
        <v>33269.499185716988</v>
      </c>
      <c r="AR21" s="44">
        <v>141923</v>
      </c>
      <c r="AS21" s="44">
        <v>60472.864631919525</v>
      </c>
      <c r="AT21" s="44">
        <v>1226285.249185717</v>
      </c>
      <c r="AU21" s="44">
        <v>1226285.2491857172</v>
      </c>
      <c r="AV21" s="44">
        <v>0</v>
      </c>
      <c r="AW21" s="44">
        <v>1084362.249185717</v>
      </c>
      <c r="AX21" s="44">
        <v>3420.70110153223</v>
      </c>
      <c r="AY21" s="44">
        <v>3438.8883829113925</v>
      </c>
      <c r="AZ21" s="44">
        <v>-5.2887094182931596E-3</v>
      </c>
      <c r="BA21" s="44">
        <v>0</v>
      </c>
      <c r="BB21" s="44">
        <v>0</v>
      </c>
      <c r="BC21" s="44">
        <v>1226285.249185717</v>
      </c>
      <c r="BD21" s="44">
        <v>3868.4077261379084</v>
      </c>
      <c r="BE21" s="44">
        <v>-1.089336383186279E-2</v>
      </c>
      <c r="BF21" s="44">
        <v>-1650.7050000000002</v>
      </c>
      <c r="BG21" s="44">
        <v>1224634.5441857169</v>
      </c>
      <c r="BH21" s="41" t="s">
        <v>12</v>
      </c>
      <c r="BI21" s="41">
        <v>0</v>
      </c>
      <c r="BJ21" s="41" t="str">
        <f t="shared" si="3"/>
        <v>Primary0</v>
      </c>
    </row>
    <row r="22" spans="1:62">
      <c r="A22" s="43">
        <v>21</v>
      </c>
      <c r="B22" s="43">
        <v>101280</v>
      </c>
      <c r="C22" s="43">
        <v>3022026</v>
      </c>
      <c r="D22" s="43" t="s">
        <v>43</v>
      </c>
      <c r="E22" s="44">
        <v>2045817.75</v>
      </c>
      <c r="F22" s="44">
        <v>0</v>
      </c>
      <c r="G22" s="44">
        <v>0</v>
      </c>
      <c r="H22" s="44">
        <v>180660.74978998385</v>
      </c>
      <c r="I22" s="44">
        <v>0</v>
      </c>
      <c r="J22" s="44">
        <v>0</v>
      </c>
      <c r="K22" s="44">
        <v>0</v>
      </c>
      <c r="L22" s="44">
        <v>0</v>
      </c>
      <c r="M22" s="44">
        <v>25434.677685950461</v>
      </c>
      <c r="N22" s="44">
        <v>54110.390082644692</v>
      </c>
      <c r="O22" s="44">
        <v>30018.834710743809</v>
      </c>
      <c r="P22" s="44">
        <v>0</v>
      </c>
      <c r="Q22" s="44">
        <v>0</v>
      </c>
      <c r="R22" s="44">
        <v>0</v>
      </c>
      <c r="S22" s="44">
        <v>0</v>
      </c>
      <c r="T22" s="44">
        <v>0</v>
      </c>
      <c r="U22" s="44">
        <v>0</v>
      </c>
      <c r="V22" s="44">
        <v>78008.110687023</v>
      </c>
      <c r="W22" s="44">
        <v>0</v>
      </c>
      <c r="X22" s="44">
        <v>0</v>
      </c>
      <c r="Y22" s="44">
        <v>0</v>
      </c>
      <c r="Z22" s="44">
        <v>0</v>
      </c>
      <c r="AA22" s="44">
        <v>0</v>
      </c>
      <c r="AB22" s="44">
        <v>0</v>
      </c>
      <c r="AC22" s="44">
        <v>122000</v>
      </c>
      <c r="AD22" s="44">
        <v>0</v>
      </c>
      <c r="AE22" s="44">
        <v>0</v>
      </c>
      <c r="AF22" s="44">
        <v>0</v>
      </c>
      <c r="AG22" s="44">
        <v>37045</v>
      </c>
      <c r="AH22" s="44">
        <v>0</v>
      </c>
      <c r="AI22" s="44">
        <v>0</v>
      </c>
      <c r="AJ22" s="44">
        <v>0</v>
      </c>
      <c r="AK22" s="44">
        <v>0</v>
      </c>
      <c r="AL22" s="44">
        <v>0</v>
      </c>
      <c r="AM22" s="44">
        <v>0</v>
      </c>
      <c r="AN22" s="44">
        <v>0</v>
      </c>
      <c r="AO22" s="44">
        <v>0</v>
      </c>
      <c r="AP22" s="44">
        <v>2045817.75</v>
      </c>
      <c r="AQ22" s="44">
        <v>368232.7629563458</v>
      </c>
      <c r="AR22" s="44">
        <v>159045</v>
      </c>
      <c r="AS22" s="44">
        <v>228114.83989088758</v>
      </c>
      <c r="AT22" s="44">
        <v>2573095.5129563459</v>
      </c>
      <c r="AU22" s="44">
        <v>2573095.5129563459</v>
      </c>
      <c r="AV22" s="44">
        <v>0</v>
      </c>
      <c r="AW22" s="44">
        <v>2414050.5129563459</v>
      </c>
      <c r="AX22" s="44">
        <v>3912.5616093295721</v>
      </c>
      <c r="AY22" s="44">
        <v>3772.3254577235775</v>
      </c>
      <c r="AZ22" s="44">
        <v>3.7174987465323453E-2</v>
      </c>
      <c r="BA22" s="44">
        <v>-3.2174987465323455E-2</v>
      </c>
      <c r="BB22" s="44">
        <v>-74888.081503821406</v>
      </c>
      <c r="BC22" s="44">
        <v>2498207.4314525244</v>
      </c>
      <c r="BD22" s="44">
        <v>4048.9585598906392</v>
      </c>
      <c r="BE22" s="44">
        <v>-1.2276106222743888E-3</v>
      </c>
      <c r="BF22" s="44">
        <v>-4125.3128352180938</v>
      </c>
      <c r="BG22" s="44">
        <v>2494082.1186173065</v>
      </c>
      <c r="BH22" s="41" t="s">
        <v>12</v>
      </c>
      <c r="BI22" s="41">
        <v>0</v>
      </c>
      <c r="BJ22" s="41" t="str">
        <f t="shared" si="3"/>
        <v>Primary0</v>
      </c>
    </row>
    <row r="23" spans="1:62">
      <c r="A23" s="43">
        <v>22</v>
      </c>
      <c r="B23" s="43">
        <v>101281</v>
      </c>
      <c r="C23" s="43">
        <v>3022027</v>
      </c>
      <c r="D23" s="43" t="s">
        <v>45</v>
      </c>
      <c r="E23" s="44">
        <v>1173775.5</v>
      </c>
      <c r="F23" s="44">
        <v>0</v>
      </c>
      <c r="G23" s="44">
        <v>0</v>
      </c>
      <c r="H23" s="44">
        <v>107613.68653521128</v>
      </c>
      <c r="I23" s="44">
        <v>0</v>
      </c>
      <c r="J23" s="44">
        <v>0</v>
      </c>
      <c r="K23" s="44">
        <v>0</v>
      </c>
      <c r="L23" s="44">
        <v>0</v>
      </c>
      <c r="M23" s="44">
        <v>3449.7450424929175</v>
      </c>
      <c r="N23" s="44">
        <v>5033.2181303116158</v>
      </c>
      <c r="O23" s="44">
        <v>12650.73654390935</v>
      </c>
      <c r="P23" s="44">
        <v>0</v>
      </c>
      <c r="Q23" s="44">
        <v>0</v>
      </c>
      <c r="R23" s="44">
        <v>0</v>
      </c>
      <c r="S23" s="44">
        <v>0</v>
      </c>
      <c r="T23" s="44">
        <v>0</v>
      </c>
      <c r="U23" s="44">
        <v>0</v>
      </c>
      <c r="V23" s="44">
        <v>13937.485714285716</v>
      </c>
      <c r="W23" s="44">
        <v>0</v>
      </c>
      <c r="X23" s="44">
        <v>0</v>
      </c>
      <c r="Y23" s="44">
        <v>0</v>
      </c>
      <c r="Z23" s="44">
        <v>0</v>
      </c>
      <c r="AA23" s="44">
        <v>0</v>
      </c>
      <c r="AB23" s="44">
        <v>0</v>
      </c>
      <c r="AC23" s="44">
        <v>122000</v>
      </c>
      <c r="AD23" s="44">
        <v>0</v>
      </c>
      <c r="AE23" s="44">
        <v>0</v>
      </c>
      <c r="AF23" s="44">
        <v>0</v>
      </c>
      <c r="AG23" s="44">
        <v>17193.5</v>
      </c>
      <c r="AH23" s="44">
        <v>0</v>
      </c>
      <c r="AI23" s="44">
        <v>0</v>
      </c>
      <c r="AJ23" s="44">
        <v>0</v>
      </c>
      <c r="AK23" s="44">
        <v>0</v>
      </c>
      <c r="AL23" s="44">
        <v>0</v>
      </c>
      <c r="AM23" s="44">
        <v>0</v>
      </c>
      <c r="AN23" s="44">
        <v>0</v>
      </c>
      <c r="AO23" s="44">
        <v>0</v>
      </c>
      <c r="AP23" s="44">
        <v>1173775.5</v>
      </c>
      <c r="AQ23" s="44">
        <v>142684.87196621089</v>
      </c>
      <c r="AR23" s="44">
        <v>139193.5</v>
      </c>
      <c r="AS23" s="44">
        <v>92506.860464670768</v>
      </c>
      <c r="AT23" s="44">
        <v>1455653.8719662109</v>
      </c>
      <c r="AU23" s="44">
        <v>1455653.8719662109</v>
      </c>
      <c r="AV23" s="44">
        <v>0</v>
      </c>
      <c r="AW23" s="44">
        <v>1316460.3719662109</v>
      </c>
      <c r="AX23" s="44">
        <v>3718.8146100740419</v>
      </c>
      <c r="AY23" s="44">
        <v>3671.9504659154932</v>
      </c>
      <c r="AZ23" s="44">
        <v>1.2762738657168813E-2</v>
      </c>
      <c r="BA23" s="44">
        <v>-7.7627386571688132E-3</v>
      </c>
      <c r="BB23" s="44">
        <v>-10090.554707455816</v>
      </c>
      <c r="BC23" s="44">
        <v>1445563.317258755</v>
      </c>
      <c r="BD23" s="44">
        <v>4083.5121956462003</v>
      </c>
      <c r="BE23" s="44">
        <v>-8.6434982036887043E-4</v>
      </c>
      <c r="BF23" s="44">
        <v>-2394.2116901408453</v>
      </c>
      <c r="BG23" s="44">
        <v>1443169.1055686141</v>
      </c>
      <c r="BH23" s="41" t="s">
        <v>12</v>
      </c>
      <c r="BI23" s="41">
        <v>0</v>
      </c>
      <c r="BJ23" s="41" t="str">
        <f t="shared" si="3"/>
        <v>Primary0</v>
      </c>
    </row>
    <row r="24" spans="1:62">
      <c r="A24" s="43">
        <v>23</v>
      </c>
      <c r="B24" s="43">
        <v>101282</v>
      </c>
      <c r="C24" s="43">
        <v>3022028</v>
      </c>
      <c r="D24" s="43" t="s">
        <v>44</v>
      </c>
      <c r="E24" s="44">
        <v>855463.5</v>
      </c>
      <c r="F24" s="44">
        <v>0</v>
      </c>
      <c r="G24" s="44">
        <v>0</v>
      </c>
      <c r="H24" s="44">
        <v>49281.581194029852</v>
      </c>
      <c r="I24" s="44">
        <v>0</v>
      </c>
      <c r="J24" s="44">
        <v>0</v>
      </c>
      <c r="K24" s="44">
        <v>0</v>
      </c>
      <c r="L24" s="44">
        <v>0</v>
      </c>
      <c r="M24" s="44">
        <v>1295.0194552529169</v>
      </c>
      <c r="N24" s="44">
        <v>3598.9494163424056</v>
      </c>
      <c r="O24" s="44">
        <v>4221.3618677042832</v>
      </c>
      <c r="P24" s="44">
        <v>0</v>
      </c>
      <c r="Q24" s="44">
        <v>0</v>
      </c>
      <c r="R24" s="44">
        <v>0</v>
      </c>
      <c r="S24" s="44">
        <v>0</v>
      </c>
      <c r="T24" s="44">
        <v>0</v>
      </c>
      <c r="U24" s="44">
        <v>0</v>
      </c>
      <c r="V24" s="44">
        <v>67224.134078212344</v>
      </c>
      <c r="W24" s="44">
        <v>0</v>
      </c>
      <c r="X24" s="44">
        <v>0</v>
      </c>
      <c r="Y24" s="44">
        <v>0</v>
      </c>
      <c r="Z24" s="44">
        <v>0</v>
      </c>
      <c r="AA24" s="44">
        <v>0</v>
      </c>
      <c r="AB24" s="44">
        <v>0</v>
      </c>
      <c r="AC24" s="44">
        <v>122000</v>
      </c>
      <c r="AD24" s="44">
        <v>0</v>
      </c>
      <c r="AE24" s="44">
        <v>0</v>
      </c>
      <c r="AF24" s="44">
        <v>0</v>
      </c>
      <c r="AG24" s="44">
        <v>17193.5</v>
      </c>
      <c r="AH24" s="44">
        <v>0</v>
      </c>
      <c r="AI24" s="44">
        <v>0</v>
      </c>
      <c r="AJ24" s="44">
        <v>0</v>
      </c>
      <c r="AK24" s="44">
        <v>0</v>
      </c>
      <c r="AL24" s="44">
        <v>0</v>
      </c>
      <c r="AM24" s="44">
        <v>0</v>
      </c>
      <c r="AN24" s="44">
        <v>0</v>
      </c>
      <c r="AO24" s="44">
        <v>0</v>
      </c>
      <c r="AP24" s="44">
        <v>855463.5</v>
      </c>
      <c r="AQ24" s="44">
        <v>125621.0460115418</v>
      </c>
      <c r="AR24" s="44">
        <v>139193.5</v>
      </c>
      <c r="AS24" s="44">
        <v>117399.37396487824</v>
      </c>
      <c r="AT24" s="44">
        <v>1120278.0460115417</v>
      </c>
      <c r="AU24" s="44">
        <v>1120278.046011542</v>
      </c>
      <c r="AV24" s="44">
        <v>0</v>
      </c>
      <c r="AW24" s="44">
        <v>981084.54601154174</v>
      </c>
      <c r="AX24" s="44">
        <v>3802.6532791145028</v>
      </c>
      <c r="AY24" s="44">
        <v>3635.4632259259261</v>
      </c>
      <c r="AZ24" s="44">
        <v>4.5988652008987004E-2</v>
      </c>
      <c r="BA24" s="44">
        <v>-4.0988652008987006E-2</v>
      </c>
      <c r="BB24" s="44">
        <v>-38445.286161208351</v>
      </c>
      <c r="BC24" s="44">
        <v>1081832.7598503334</v>
      </c>
      <c r="BD24" s="44">
        <v>4193.1502319780366</v>
      </c>
      <c r="BE24" s="44">
        <v>4.5892546381611776E-3</v>
      </c>
      <c r="BF24" s="44">
        <v>-1543.7352985074626</v>
      </c>
      <c r="BG24" s="44">
        <v>1080289.0245518261</v>
      </c>
      <c r="BH24" s="41" t="s">
        <v>12</v>
      </c>
      <c r="BI24" s="41">
        <v>0</v>
      </c>
      <c r="BJ24" s="41" t="str">
        <f t="shared" si="3"/>
        <v>Primary0</v>
      </c>
    </row>
    <row r="25" spans="1:62">
      <c r="A25" s="43">
        <v>24</v>
      </c>
      <c r="B25" s="43">
        <v>101283</v>
      </c>
      <c r="C25" s="43">
        <v>3022029</v>
      </c>
      <c r="D25" s="43" t="s">
        <v>46</v>
      </c>
      <c r="E25" s="44">
        <v>1392615</v>
      </c>
      <c r="F25" s="44">
        <v>0</v>
      </c>
      <c r="G25" s="44">
        <v>0</v>
      </c>
      <c r="H25" s="44">
        <v>302710.05767441855</v>
      </c>
      <c r="I25" s="44">
        <v>0</v>
      </c>
      <c r="J25" s="44">
        <v>0</v>
      </c>
      <c r="K25" s="44">
        <v>0</v>
      </c>
      <c r="L25" s="44">
        <v>0</v>
      </c>
      <c r="M25" s="44">
        <v>12559.712230215868</v>
      </c>
      <c r="N25" s="44">
        <v>103990.7913669064</v>
      </c>
      <c r="O25" s="44">
        <v>105881.29496402886</v>
      </c>
      <c r="P25" s="44">
        <v>0</v>
      </c>
      <c r="Q25" s="44">
        <v>0</v>
      </c>
      <c r="R25" s="44">
        <v>0</v>
      </c>
      <c r="S25" s="44">
        <v>0</v>
      </c>
      <c r="T25" s="44">
        <v>0</v>
      </c>
      <c r="U25" s="44">
        <v>0</v>
      </c>
      <c r="V25" s="44">
        <v>57665.181058495742</v>
      </c>
      <c r="W25" s="44">
        <v>0</v>
      </c>
      <c r="X25" s="44">
        <v>0</v>
      </c>
      <c r="Y25" s="44">
        <v>0</v>
      </c>
      <c r="Z25" s="44">
        <v>0</v>
      </c>
      <c r="AA25" s="44">
        <v>2960.3000000000584</v>
      </c>
      <c r="AB25" s="44">
        <v>0</v>
      </c>
      <c r="AC25" s="44">
        <v>122000</v>
      </c>
      <c r="AD25" s="44">
        <v>0</v>
      </c>
      <c r="AE25" s="44">
        <v>0</v>
      </c>
      <c r="AF25" s="44">
        <v>0</v>
      </c>
      <c r="AG25" s="44">
        <v>21548.25</v>
      </c>
      <c r="AH25" s="44">
        <v>0</v>
      </c>
      <c r="AI25" s="44">
        <v>0</v>
      </c>
      <c r="AJ25" s="44">
        <v>0</v>
      </c>
      <c r="AK25" s="44">
        <v>0</v>
      </c>
      <c r="AL25" s="44">
        <v>0</v>
      </c>
      <c r="AM25" s="44">
        <v>0</v>
      </c>
      <c r="AN25" s="44">
        <v>0</v>
      </c>
      <c r="AO25" s="44">
        <v>0</v>
      </c>
      <c r="AP25" s="44">
        <v>1392615</v>
      </c>
      <c r="AQ25" s="44">
        <v>585767.33729406551</v>
      </c>
      <c r="AR25" s="44">
        <v>143548.25</v>
      </c>
      <c r="AS25" s="44">
        <v>228321.52730560975</v>
      </c>
      <c r="AT25" s="44">
        <v>2121930.5872940654</v>
      </c>
      <c r="AU25" s="44">
        <v>2121930.5872940654</v>
      </c>
      <c r="AV25" s="44">
        <v>0</v>
      </c>
      <c r="AW25" s="44">
        <v>1978382.3372940654</v>
      </c>
      <c r="AX25" s="44">
        <v>4710.4341364144411</v>
      </c>
      <c r="AY25" s="44">
        <v>4630.3990666666668</v>
      </c>
      <c r="AZ25" s="44">
        <v>1.7284702375639938E-2</v>
      </c>
      <c r="BA25" s="44">
        <v>-1.2284702375639937E-2</v>
      </c>
      <c r="BB25" s="44">
        <v>-23890.891254065198</v>
      </c>
      <c r="BC25" s="44">
        <v>2098039.6960400003</v>
      </c>
      <c r="BD25" s="44">
        <v>4995.3326096190485</v>
      </c>
      <c r="BE25" s="44">
        <v>1.9347239058720156E-3</v>
      </c>
      <c r="BF25" s="44">
        <v>-4048.7511627906979</v>
      </c>
      <c r="BG25" s="44">
        <v>2093990.9448772096</v>
      </c>
      <c r="BH25" s="41" t="s">
        <v>12</v>
      </c>
      <c r="BI25" s="41">
        <v>0</v>
      </c>
      <c r="BJ25" s="41" t="str">
        <f t="shared" si="3"/>
        <v>Primary0</v>
      </c>
    </row>
    <row r="26" spans="1:62">
      <c r="A26" s="43">
        <v>25</v>
      </c>
      <c r="B26" s="43">
        <v>101285</v>
      </c>
      <c r="C26" s="43">
        <v>3022031</v>
      </c>
      <c r="D26" s="43" t="s">
        <v>48</v>
      </c>
      <c r="E26" s="44">
        <v>673097.25</v>
      </c>
      <c r="F26" s="44">
        <v>0</v>
      </c>
      <c r="G26" s="44">
        <v>0</v>
      </c>
      <c r="H26" s="44">
        <v>124200.58211055277</v>
      </c>
      <c r="I26" s="44">
        <v>0</v>
      </c>
      <c r="J26" s="44">
        <v>0</v>
      </c>
      <c r="K26" s="44">
        <v>0</v>
      </c>
      <c r="L26" s="44">
        <v>0</v>
      </c>
      <c r="M26" s="44">
        <v>15199.751243781106</v>
      </c>
      <c r="N26" s="44">
        <v>1448.2686567164185</v>
      </c>
      <c r="O26" s="44">
        <v>29727.885572139327</v>
      </c>
      <c r="P26" s="44">
        <v>0</v>
      </c>
      <c r="Q26" s="44">
        <v>0</v>
      </c>
      <c r="R26" s="44">
        <v>0</v>
      </c>
      <c r="S26" s="44">
        <v>0</v>
      </c>
      <c r="T26" s="44">
        <v>0</v>
      </c>
      <c r="U26" s="44">
        <v>0</v>
      </c>
      <c r="V26" s="44">
        <v>16791.50289017344</v>
      </c>
      <c r="W26" s="44">
        <v>0</v>
      </c>
      <c r="X26" s="44">
        <v>0</v>
      </c>
      <c r="Y26" s="44">
        <v>0</v>
      </c>
      <c r="Z26" s="44">
        <v>0</v>
      </c>
      <c r="AA26" s="44">
        <v>3256.3300000000327</v>
      </c>
      <c r="AB26" s="44">
        <v>0</v>
      </c>
      <c r="AC26" s="44">
        <v>122000</v>
      </c>
      <c r="AD26" s="44">
        <v>0</v>
      </c>
      <c r="AE26" s="44">
        <v>0</v>
      </c>
      <c r="AF26" s="44">
        <v>0</v>
      </c>
      <c r="AG26" s="44">
        <v>0</v>
      </c>
      <c r="AH26" s="44">
        <v>0</v>
      </c>
      <c r="AI26" s="44">
        <v>0</v>
      </c>
      <c r="AJ26" s="44">
        <v>0</v>
      </c>
      <c r="AK26" s="44">
        <v>0</v>
      </c>
      <c r="AL26" s="44">
        <v>0</v>
      </c>
      <c r="AM26" s="44">
        <v>0</v>
      </c>
      <c r="AN26" s="44">
        <v>0</v>
      </c>
      <c r="AO26" s="44">
        <v>0</v>
      </c>
      <c r="AP26" s="44">
        <v>673097.25</v>
      </c>
      <c r="AQ26" s="44">
        <v>190624.3204733631</v>
      </c>
      <c r="AR26" s="44">
        <v>122000</v>
      </c>
      <c r="AS26" s="44">
        <v>84452.506656811413</v>
      </c>
      <c r="AT26" s="44">
        <v>985721.57047336316</v>
      </c>
      <c r="AU26" s="44">
        <v>985721.57047336316</v>
      </c>
      <c r="AV26" s="44">
        <v>0</v>
      </c>
      <c r="AW26" s="44">
        <v>863721.57047336316</v>
      </c>
      <c r="AX26" s="44">
        <v>4254.7860614451383</v>
      </c>
      <c r="AY26" s="44">
        <v>4816.6897827411167</v>
      </c>
      <c r="AZ26" s="44">
        <v>-0.11665765217211188</v>
      </c>
      <c r="BA26" s="44">
        <v>0.10165765217211188</v>
      </c>
      <c r="BB26" s="44">
        <v>99399.635034636914</v>
      </c>
      <c r="BC26" s="44">
        <v>1085121.205508</v>
      </c>
      <c r="BD26" s="44">
        <v>5345.4246576748765</v>
      </c>
      <c r="BE26" s="44">
        <v>-2.0801410412544685E-2</v>
      </c>
      <c r="BF26" s="44">
        <v>-1804.2874623115581</v>
      </c>
      <c r="BG26" s="44">
        <v>1083316.9180456884</v>
      </c>
      <c r="BH26" s="41" t="s">
        <v>12</v>
      </c>
      <c r="BI26" s="41">
        <v>0</v>
      </c>
      <c r="BJ26" s="41" t="str">
        <f t="shared" si="3"/>
        <v>Primary0</v>
      </c>
    </row>
    <row r="27" spans="1:62">
      <c r="A27" s="43">
        <v>26</v>
      </c>
      <c r="B27" s="43">
        <v>101286</v>
      </c>
      <c r="C27" s="43">
        <v>3022032</v>
      </c>
      <c r="D27" s="43" t="s">
        <v>49</v>
      </c>
      <c r="E27" s="44">
        <v>1581612.75</v>
      </c>
      <c r="F27" s="44">
        <v>0</v>
      </c>
      <c r="G27" s="44">
        <v>0</v>
      </c>
      <c r="H27" s="44">
        <v>168142.19617834393</v>
      </c>
      <c r="I27" s="44">
        <v>0</v>
      </c>
      <c r="J27" s="44">
        <v>0</v>
      </c>
      <c r="K27" s="44">
        <v>0</v>
      </c>
      <c r="L27" s="44">
        <v>0</v>
      </c>
      <c r="M27" s="44">
        <v>5904.0191897654549</v>
      </c>
      <c r="N27" s="44">
        <v>5833.8422174840198</v>
      </c>
      <c r="O27" s="44">
        <v>34213.816631130132</v>
      </c>
      <c r="P27" s="44">
        <v>0</v>
      </c>
      <c r="Q27" s="44">
        <v>0</v>
      </c>
      <c r="R27" s="44">
        <v>0</v>
      </c>
      <c r="S27" s="44">
        <v>0</v>
      </c>
      <c r="T27" s="44">
        <v>0</v>
      </c>
      <c r="U27" s="44">
        <v>0</v>
      </c>
      <c r="V27" s="44">
        <v>47324.039408867</v>
      </c>
      <c r="W27" s="44">
        <v>0</v>
      </c>
      <c r="X27" s="44">
        <v>0</v>
      </c>
      <c r="Y27" s="44">
        <v>0</v>
      </c>
      <c r="Z27" s="44">
        <v>0</v>
      </c>
      <c r="AA27" s="44">
        <v>0</v>
      </c>
      <c r="AB27" s="44">
        <v>0</v>
      </c>
      <c r="AC27" s="44">
        <v>122000</v>
      </c>
      <c r="AD27" s="44">
        <v>0</v>
      </c>
      <c r="AE27" s="44">
        <v>0</v>
      </c>
      <c r="AF27" s="44">
        <v>0</v>
      </c>
      <c r="AG27" s="44">
        <v>20488.5</v>
      </c>
      <c r="AH27" s="44">
        <v>0</v>
      </c>
      <c r="AI27" s="44">
        <v>0</v>
      </c>
      <c r="AJ27" s="44">
        <v>0</v>
      </c>
      <c r="AK27" s="44">
        <v>0</v>
      </c>
      <c r="AL27" s="44">
        <v>0</v>
      </c>
      <c r="AM27" s="44">
        <v>0</v>
      </c>
      <c r="AN27" s="44">
        <v>0</v>
      </c>
      <c r="AO27" s="44">
        <v>0</v>
      </c>
      <c r="AP27" s="44">
        <v>1581612.75</v>
      </c>
      <c r="AQ27" s="44">
        <v>261417.91362559056</v>
      </c>
      <c r="AR27" s="44">
        <v>142488.5</v>
      </c>
      <c r="AS27" s="44">
        <v>161315.38800221169</v>
      </c>
      <c r="AT27" s="44">
        <v>1985519.1636255905</v>
      </c>
      <c r="AU27" s="44">
        <v>1985519.1636255905</v>
      </c>
      <c r="AV27" s="44">
        <v>0</v>
      </c>
      <c r="AW27" s="44">
        <v>1843030.6636255905</v>
      </c>
      <c r="AX27" s="44">
        <v>3863.7959405148649</v>
      </c>
      <c r="AY27" s="44">
        <v>3867.6152787056367</v>
      </c>
      <c r="AZ27" s="44">
        <v>-9.8751760853782911E-4</v>
      </c>
      <c r="BA27" s="44">
        <v>0</v>
      </c>
      <c r="BB27" s="44">
        <v>0</v>
      </c>
      <c r="BC27" s="44">
        <v>1985519.1636255905</v>
      </c>
      <c r="BD27" s="44">
        <v>4162.51396986497</v>
      </c>
      <c r="BE27" s="44">
        <v>-6.1059111419747847E-3</v>
      </c>
      <c r="BF27" s="44">
        <v>-3385.8037261146496</v>
      </c>
      <c r="BG27" s="44">
        <v>1982133.3598994759</v>
      </c>
      <c r="BH27" s="41" t="s">
        <v>12</v>
      </c>
      <c r="BI27" s="41">
        <v>0</v>
      </c>
      <c r="BJ27" s="41" t="str">
        <f t="shared" si="3"/>
        <v>Primary0</v>
      </c>
    </row>
    <row r="28" spans="1:62">
      <c r="A28" s="43">
        <v>27</v>
      </c>
      <c r="B28" s="43">
        <v>101289</v>
      </c>
      <c r="C28" s="43">
        <v>3022036</v>
      </c>
      <c r="D28" s="43" t="s">
        <v>53</v>
      </c>
      <c r="E28" s="44">
        <v>762622.5</v>
      </c>
      <c r="F28" s="44">
        <v>0</v>
      </c>
      <c r="G28" s="44">
        <v>0</v>
      </c>
      <c r="H28" s="44">
        <v>125873.21422222222</v>
      </c>
      <c r="I28" s="44">
        <v>0</v>
      </c>
      <c r="J28" s="44">
        <v>0</v>
      </c>
      <c r="K28" s="44">
        <v>0</v>
      </c>
      <c r="L28" s="44">
        <v>0</v>
      </c>
      <c r="M28" s="44">
        <v>2602.631578947367</v>
      </c>
      <c r="N28" s="44">
        <v>0</v>
      </c>
      <c r="O28" s="44">
        <v>0</v>
      </c>
      <c r="P28" s="44">
        <v>0</v>
      </c>
      <c r="Q28" s="44">
        <v>0</v>
      </c>
      <c r="R28" s="44">
        <v>0</v>
      </c>
      <c r="S28" s="44">
        <v>0</v>
      </c>
      <c r="T28" s="44">
        <v>0</v>
      </c>
      <c r="U28" s="44">
        <v>0</v>
      </c>
      <c r="V28" s="44">
        <v>28609.183673469339</v>
      </c>
      <c r="W28" s="44">
        <v>0</v>
      </c>
      <c r="X28" s="44">
        <v>0</v>
      </c>
      <c r="Y28" s="44">
        <v>0</v>
      </c>
      <c r="Z28" s="44">
        <v>0</v>
      </c>
      <c r="AA28" s="44">
        <v>0</v>
      </c>
      <c r="AB28" s="44">
        <v>0</v>
      </c>
      <c r="AC28" s="44">
        <v>122000</v>
      </c>
      <c r="AD28" s="44">
        <v>0</v>
      </c>
      <c r="AE28" s="44">
        <v>0</v>
      </c>
      <c r="AF28" s="44">
        <v>0</v>
      </c>
      <c r="AG28" s="44">
        <v>13167.5</v>
      </c>
      <c r="AH28" s="44">
        <v>0</v>
      </c>
      <c r="AI28" s="44">
        <v>0</v>
      </c>
      <c r="AJ28" s="44">
        <v>0</v>
      </c>
      <c r="AK28" s="44">
        <v>0</v>
      </c>
      <c r="AL28" s="44">
        <v>0</v>
      </c>
      <c r="AM28" s="44">
        <v>0</v>
      </c>
      <c r="AN28" s="44">
        <v>0</v>
      </c>
      <c r="AO28" s="44">
        <v>0</v>
      </c>
      <c r="AP28" s="44">
        <v>762622.5</v>
      </c>
      <c r="AQ28" s="44">
        <v>157085.02947463893</v>
      </c>
      <c r="AR28" s="44">
        <v>135167.5</v>
      </c>
      <c r="AS28" s="44">
        <v>88622.365333703259</v>
      </c>
      <c r="AT28" s="44">
        <v>1054875.0294746389</v>
      </c>
      <c r="AU28" s="44">
        <v>1054875.0294746389</v>
      </c>
      <c r="AV28" s="44">
        <v>0</v>
      </c>
      <c r="AW28" s="44">
        <v>919707.52947463887</v>
      </c>
      <c r="AX28" s="44">
        <v>3998.7283890201688</v>
      </c>
      <c r="AY28" s="44">
        <v>4974.7306137931027</v>
      </c>
      <c r="AZ28" s="44">
        <v>-0.19619197511254938</v>
      </c>
      <c r="BA28" s="44">
        <v>0.18119197511254936</v>
      </c>
      <c r="BB28" s="44">
        <v>207317.69108018858</v>
      </c>
      <c r="BC28" s="44">
        <v>1262192.7205548275</v>
      </c>
      <c r="BD28" s="44">
        <v>5487.7944371949025</v>
      </c>
      <c r="BE28" s="44">
        <v>-3.103795106394136E-2</v>
      </c>
      <c r="BF28" s="44">
        <v>-1941.7877777777778</v>
      </c>
      <c r="BG28" s="44">
        <v>1260250.9327770497</v>
      </c>
      <c r="BH28" s="41" t="s">
        <v>12</v>
      </c>
      <c r="BI28" s="41">
        <v>0</v>
      </c>
      <c r="BJ28" s="41" t="str">
        <f t="shared" si="3"/>
        <v>Primary0</v>
      </c>
    </row>
    <row r="29" spans="1:62">
      <c r="A29" s="43">
        <v>28</v>
      </c>
      <c r="B29" s="43">
        <v>101290</v>
      </c>
      <c r="C29" s="43">
        <v>3022037</v>
      </c>
      <c r="D29" s="43" t="s">
        <v>54</v>
      </c>
      <c r="E29" s="44">
        <v>891936.75</v>
      </c>
      <c r="F29" s="44">
        <v>0</v>
      </c>
      <c r="G29" s="44">
        <v>0</v>
      </c>
      <c r="H29" s="44">
        <v>129185.62710743801</v>
      </c>
      <c r="I29" s="44">
        <v>0</v>
      </c>
      <c r="J29" s="44">
        <v>0</v>
      </c>
      <c r="K29" s="44">
        <v>0</v>
      </c>
      <c r="L29" s="44">
        <v>0</v>
      </c>
      <c r="M29" s="44">
        <v>1074.999999999998</v>
      </c>
      <c r="N29" s="44">
        <v>4301.9999999999909</v>
      </c>
      <c r="O29" s="44">
        <v>46255.000000000015</v>
      </c>
      <c r="P29" s="44">
        <v>0</v>
      </c>
      <c r="Q29" s="44">
        <v>0</v>
      </c>
      <c r="R29" s="44">
        <v>0</v>
      </c>
      <c r="S29" s="44">
        <v>0</v>
      </c>
      <c r="T29" s="44">
        <v>0</v>
      </c>
      <c r="U29" s="44">
        <v>0</v>
      </c>
      <c r="V29" s="44">
        <v>24106.038647343037</v>
      </c>
      <c r="W29" s="44">
        <v>0</v>
      </c>
      <c r="X29" s="44">
        <v>0</v>
      </c>
      <c r="Y29" s="44">
        <v>0</v>
      </c>
      <c r="Z29" s="44">
        <v>0</v>
      </c>
      <c r="AA29" s="44">
        <v>0</v>
      </c>
      <c r="AB29" s="44">
        <v>0</v>
      </c>
      <c r="AC29" s="44">
        <v>122000</v>
      </c>
      <c r="AD29" s="44">
        <v>0</v>
      </c>
      <c r="AE29" s="44">
        <v>0</v>
      </c>
      <c r="AF29" s="44">
        <v>0</v>
      </c>
      <c r="AG29" s="44">
        <v>15343</v>
      </c>
      <c r="AH29" s="44">
        <v>0</v>
      </c>
      <c r="AI29" s="44">
        <v>0</v>
      </c>
      <c r="AJ29" s="44">
        <v>0</v>
      </c>
      <c r="AK29" s="44">
        <v>0</v>
      </c>
      <c r="AL29" s="44">
        <v>0</v>
      </c>
      <c r="AM29" s="44">
        <v>0</v>
      </c>
      <c r="AN29" s="44">
        <v>0</v>
      </c>
      <c r="AO29" s="44">
        <v>0</v>
      </c>
      <c r="AP29" s="44">
        <v>891936.75</v>
      </c>
      <c r="AQ29" s="44">
        <v>204923.66575478102</v>
      </c>
      <c r="AR29" s="44">
        <v>137343</v>
      </c>
      <c r="AS29" s="44">
        <v>100406.71781883064</v>
      </c>
      <c r="AT29" s="44">
        <v>1234203.4157547811</v>
      </c>
      <c r="AU29" s="44">
        <v>1234203.4157547811</v>
      </c>
      <c r="AV29" s="44">
        <v>0</v>
      </c>
      <c r="AW29" s="44">
        <v>1096860.4157547811</v>
      </c>
      <c r="AX29" s="44">
        <v>4077.5480139582942</v>
      </c>
      <c r="AY29" s="44">
        <v>4252.1085152263377</v>
      </c>
      <c r="AZ29" s="44">
        <v>-4.1052692009849075E-2</v>
      </c>
      <c r="BA29" s="44">
        <v>2.6052692009849075E-2</v>
      </c>
      <c r="BB29" s="44">
        <v>29799.516982165424</v>
      </c>
      <c r="BC29" s="44">
        <v>1264002.9327369465</v>
      </c>
      <c r="BD29" s="44">
        <v>4698.8956607321434</v>
      </c>
      <c r="BE29" s="44">
        <v>-2.9215174414974787E-2</v>
      </c>
      <c r="BF29" s="44">
        <v>-2146.5866528925621</v>
      </c>
      <c r="BG29" s="44">
        <v>1261856.3460840539</v>
      </c>
      <c r="BH29" s="41" t="s">
        <v>12</v>
      </c>
      <c r="BI29" s="41">
        <v>0</v>
      </c>
      <c r="BJ29" s="41" t="str">
        <f t="shared" si="3"/>
        <v>Primary0</v>
      </c>
    </row>
    <row r="30" spans="1:62">
      <c r="A30" s="43">
        <v>29</v>
      </c>
      <c r="B30" s="43">
        <v>139727</v>
      </c>
      <c r="C30" s="43">
        <v>3022041</v>
      </c>
      <c r="D30" s="43" t="s">
        <v>221</v>
      </c>
      <c r="E30" s="44">
        <v>576940.5</v>
      </c>
      <c r="F30" s="44">
        <v>0</v>
      </c>
      <c r="G30" s="44">
        <v>0</v>
      </c>
      <c r="H30" s="44">
        <v>4946.7008219178078</v>
      </c>
      <c r="I30" s="44">
        <v>0</v>
      </c>
      <c r="J30" s="44">
        <v>0</v>
      </c>
      <c r="K30" s="44">
        <v>0</v>
      </c>
      <c r="L30" s="44">
        <v>0</v>
      </c>
      <c r="M30" s="44">
        <v>0</v>
      </c>
      <c r="N30" s="44">
        <v>0</v>
      </c>
      <c r="O30" s="44">
        <v>4205.0000000000009</v>
      </c>
      <c r="P30" s="44">
        <v>0</v>
      </c>
      <c r="Q30" s="44">
        <v>0</v>
      </c>
      <c r="R30" s="44">
        <v>0</v>
      </c>
      <c r="S30" s="44">
        <v>0</v>
      </c>
      <c r="T30" s="44">
        <v>0</v>
      </c>
      <c r="U30" s="44">
        <v>0</v>
      </c>
      <c r="V30" s="44">
        <v>1934.6853146853166</v>
      </c>
      <c r="W30" s="44">
        <v>0</v>
      </c>
      <c r="X30" s="44">
        <v>0</v>
      </c>
      <c r="Y30" s="44">
        <v>0</v>
      </c>
      <c r="Z30" s="44">
        <v>0</v>
      </c>
      <c r="AA30" s="44">
        <v>0</v>
      </c>
      <c r="AB30" s="44">
        <v>0</v>
      </c>
      <c r="AC30" s="44">
        <v>122000</v>
      </c>
      <c r="AD30" s="44">
        <v>0</v>
      </c>
      <c r="AE30" s="44">
        <v>0</v>
      </c>
      <c r="AF30" s="44">
        <v>0</v>
      </c>
      <c r="AG30" s="44">
        <v>0</v>
      </c>
      <c r="AH30" s="44">
        <v>0</v>
      </c>
      <c r="AI30" s="44">
        <v>0</v>
      </c>
      <c r="AJ30" s="44">
        <v>0</v>
      </c>
      <c r="AK30" s="44">
        <v>0</v>
      </c>
      <c r="AL30" s="44">
        <v>0</v>
      </c>
      <c r="AM30" s="44">
        <v>0</v>
      </c>
      <c r="AN30" s="44">
        <v>0</v>
      </c>
      <c r="AO30" s="44">
        <v>0</v>
      </c>
      <c r="AP30" s="44">
        <v>576940.5</v>
      </c>
      <c r="AQ30" s="44">
        <v>11086.386136603127</v>
      </c>
      <c r="AR30" s="44">
        <v>122000</v>
      </c>
      <c r="AS30" s="44">
        <v>29727.347979068876</v>
      </c>
      <c r="AT30" s="44">
        <v>710026.88613660308</v>
      </c>
      <c r="AU30" s="44">
        <v>710026.88613660319</v>
      </c>
      <c r="AV30" s="44">
        <v>0</v>
      </c>
      <c r="AW30" s="44">
        <v>588026.88613660308</v>
      </c>
      <c r="AX30" s="44">
        <v>3379.4648628540408</v>
      </c>
      <c r="AY30" s="44">
        <v>3510.3612801369864</v>
      </c>
      <c r="AZ30" s="44">
        <v>-3.7288588506148725E-2</v>
      </c>
      <c r="BA30" s="44">
        <v>2.2288588506148725E-2</v>
      </c>
      <c r="BB30" s="44">
        <v>13613.933666074992</v>
      </c>
      <c r="BC30" s="44">
        <v>723640.81980267807</v>
      </c>
      <c r="BD30" s="44">
        <v>4158.8552862222878</v>
      </c>
      <c r="BE30" s="44">
        <v>-4.8094187201150107E-2</v>
      </c>
      <c r="BF30" s="44">
        <v>-845.85452054794519</v>
      </c>
      <c r="BG30" s="44">
        <v>722794.96528213017</v>
      </c>
      <c r="BH30" s="41" t="s">
        <v>12</v>
      </c>
      <c r="BI30" s="41">
        <v>0</v>
      </c>
      <c r="BJ30" s="41" t="str">
        <f t="shared" si="3"/>
        <v>Primary0</v>
      </c>
    </row>
    <row r="31" spans="1:62">
      <c r="A31" s="43">
        <v>30</v>
      </c>
      <c r="B31" s="43">
        <v>101293</v>
      </c>
      <c r="C31" s="43">
        <v>3022042</v>
      </c>
      <c r="D31" s="43" t="s">
        <v>60</v>
      </c>
      <c r="E31" s="44">
        <v>891936.75</v>
      </c>
      <c r="F31" s="44">
        <v>0</v>
      </c>
      <c r="G31" s="44">
        <v>0</v>
      </c>
      <c r="H31" s="44">
        <v>49724.138137651826</v>
      </c>
      <c r="I31" s="44">
        <v>0</v>
      </c>
      <c r="J31" s="44">
        <v>0</v>
      </c>
      <c r="K31" s="44">
        <v>0</v>
      </c>
      <c r="L31" s="44">
        <v>0</v>
      </c>
      <c r="M31" s="44">
        <v>3261.3721804511265</v>
      </c>
      <c r="N31" s="44">
        <v>4350.5187969924791</v>
      </c>
      <c r="O31" s="44">
        <v>0</v>
      </c>
      <c r="P31" s="44">
        <v>0</v>
      </c>
      <c r="Q31" s="44">
        <v>0</v>
      </c>
      <c r="R31" s="44">
        <v>0</v>
      </c>
      <c r="S31" s="44">
        <v>0</v>
      </c>
      <c r="T31" s="44">
        <v>0</v>
      </c>
      <c r="U31" s="44">
        <v>0</v>
      </c>
      <c r="V31" s="44">
        <v>7432.5592417061553</v>
      </c>
      <c r="W31" s="44">
        <v>0</v>
      </c>
      <c r="X31" s="44">
        <v>0</v>
      </c>
      <c r="Y31" s="44">
        <v>0</v>
      </c>
      <c r="Z31" s="44">
        <v>0</v>
      </c>
      <c r="AA31" s="44">
        <v>0</v>
      </c>
      <c r="AB31" s="44">
        <v>0</v>
      </c>
      <c r="AC31" s="44">
        <v>122000</v>
      </c>
      <c r="AD31" s="44">
        <v>0</v>
      </c>
      <c r="AE31" s="44">
        <v>0</v>
      </c>
      <c r="AF31" s="44">
        <v>0</v>
      </c>
      <c r="AG31" s="44">
        <v>14954.25</v>
      </c>
      <c r="AH31" s="44">
        <v>0</v>
      </c>
      <c r="AI31" s="44">
        <v>0</v>
      </c>
      <c r="AJ31" s="44">
        <v>0</v>
      </c>
      <c r="AK31" s="44">
        <v>0</v>
      </c>
      <c r="AL31" s="44">
        <v>0</v>
      </c>
      <c r="AM31" s="44">
        <v>0</v>
      </c>
      <c r="AN31" s="44">
        <v>0</v>
      </c>
      <c r="AO31" s="44">
        <v>0</v>
      </c>
      <c r="AP31" s="44">
        <v>891936.75</v>
      </c>
      <c r="AQ31" s="44">
        <v>64768.588356801592</v>
      </c>
      <c r="AR31" s="44">
        <v>136954.25</v>
      </c>
      <c r="AS31" s="44">
        <v>59036.918814725243</v>
      </c>
      <c r="AT31" s="44">
        <v>1093659.5883568015</v>
      </c>
      <c r="AU31" s="44">
        <v>1093659.5883568018</v>
      </c>
      <c r="AV31" s="44">
        <v>0</v>
      </c>
      <c r="AW31" s="44">
        <v>956705.33835680154</v>
      </c>
      <c r="AX31" s="44">
        <v>3556.5254214007491</v>
      </c>
      <c r="AY31" s="44">
        <v>3532.9110971311475</v>
      </c>
      <c r="AZ31" s="44">
        <v>6.6840980767326214E-3</v>
      </c>
      <c r="BA31" s="44">
        <v>-1.6840980767326213E-3</v>
      </c>
      <c r="BB31" s="44">
        <v>-1600.4878028814474</v>
      </c>
      <c r="BC31" s="44">
        <v>1092059.10055392</v>
      </c>
      <c r="BD31" s="44">
        <v>4059.6992585647586</v>
      </c>
      <c r="BE31" s="44">
        <v>-1.3965744260880264E-2</v>
      </c>
      <c r="BF31" s="44">
        <v>-1598.1050404858299</v>
      </c>
      <c r="BG31" s="44">
        <v>1090460.9955134343</v>
      </c>
      <c r="BH31" s="41" t="s">
        <v>12</v>
      </c>
      <c r="BI31" s="41">
        <v>0</v>
      </c>
      <c r="BJ31" s="41" t="str">
        <f t="shared" si="3"/>
        <v>Primary0</v>
      </c>
    </row>
    <row r="32" spans="1:62">
      <c r="A32" s="43">
        <v>31</v>
      </c>
      <c r="B32" s="43">
        <v>101294</v>
      </c>
      <c r="C32" s="43">
        <v>3022043</v>
      </c>
      <c r="D32" s="43" t="s">
        <v>62</v>
      </c>
      <c r="E32" s="44">
        <v>1263300.75</v>
      </c>
      <c r="F32" s="44">
        <v>0</v>
      </c>
      <c r="G32" s="44">
        <v>0</v>
      </c>
      <c r="H32" s="44">
        <v>113938.32781249999</v>
      </c>
      <c r="I32" s="44">
        <v>0</v>
      </c>
      <c r="J32" s="44">
        <v>0</v>
      </c>
      <c r="K32" s="44">
        <v>0</v>
      </c>
      <c r="L32" s="44">
        <v>0</v>
      </c>
      <c r="M32" s="44">
        <v>2365.0000000000014</v>
      </c>
      <c r="N32" s="44">
        <v>2151.0000000000009</v>
      </c>
      <c r="O32" s="44">
        <v>8410.0000000000036</v>
      </c>
      <c r="P32" s="44">
        <v>0</v>
      </c>
      <c r="Q32" s="44">
        <v>0</v>
      </c>
      <c r="R32" s="44">
        <v>0</v>
      </c>
      <c r="S32" s="44">
        <v>0</v>
      </c>
      <c r="T32" s="44">
        <v>0</v>
      </c>
      <c r="U32" s="44">
        <v>0</v>
      </c>
      <c r="V32" s="44">
        <v>13284.868421052624</v>
      </c>
      <c r="W32" s="44">
        <v>0</v>
      </c>
      <c r="X32" s="44">
        <v>0</v>
      </c>
      <c r="Y32" s="44">
        <v>0</v>
      </c>
      <c r="Z32" s="44">
        <v>0</v>
      </c>
      <c r="AA32" s="44">
        <v>24908.809999999939</v>
      </c>
      <c r="AB32" s="44">
        <v>0</v>
      </c>
      <c r="AC32" s="44">
        <v>122000</v>
      </c>
      <c r="AD32" s="44">
        <v>0</v>
      </c>
      <c r="AE32" s="44">
        <v>0</v>
      </c>
      <c r="AF32" s="44">
        <v>0</v>
      </c>
      <c r="AG32" s="44">
        <v>12291</v>
      </c>
      <c r="AH32" s="44">
        <v>0</v>
      </c>
      <c r="AI32" s="44">
        <v>0</v>
      </c>
      <c r="AJ32" s="44">
        <v>0</v>
      </c>
      <c r="AK32" s="44">
        <v>0</v>
      </c>
      <c r="AL32" s="44">
        <v>0</v>
      </c>
      <c r="AM32" s="44">
        <v>0</v>
      </c>
      <c r="AN32" s="44">
        <v>0</v>
      </c>
      <c r="AO32" s="44">
        <v>0</v>
      </c>
      <c r="AP32" s="44">
        <v>1263300.75</v>
      </c>
      <c r="AQ32" s="44">
        <v>165058.00623355256</v>
      </c>
      <c r="AR32" s="44">
        <v>134291</v>
      </c>
      <c r="AS32" s="44">
        <v>120415.07773355255</v>
      </c>
      <c r="AT32" s="44">
        <v>1562649.7562335525</v>
      </c>
      <c r="AU32" s="44">
        <v>1562649.7562335525</v>
      </c>
      <c r="AV32" s="44">
        <v>0</v>
      </c>
      <c r="AW32" s="44">
        <v>1428358.7562335525</v>
      </c>
      <c r="AX32" s="44">
        <v>3748.9731134738909</v>
      </c>
      <c r="AY32" s="44">
        <v>3772.0461670984455</v>
      </c>
      <c r="AZ32" s="44">
        <v>-6.1168534536529852E-3</v>
      </c>
      <c r="BA32" s="44">
        <v>0</v>
      </c>
      <c r="BB32" s="44">
        <v>0</v>
      </c>
      <c r="BC32" s="44">
        <v>1562649.7562335525</v>
      </c>
      <c r="BD32" s="44">
        <v>4101.4429297468569</v>
      </c>
      <c r="BE32" s="44">
        <v>-1.0018798030794196E-2</v>
      </c>
      <c r="BF32" s="44">
        <v>-2563.8224218750001</v>
      </c>
      <c r="BG32" s="44">
        <v>1560085.9338116774</v>
      </c>
      <c r="BH32" s="41" t="s">
        <v>12</v>
      </c>
      <c r="BI32" s="41">
        <v>0</v>
      </c>
      <c r="BJ32" s="41" t="str">
        <f t="shared" si="3"/>
        <v>Primary0</v>
      </c>
    </row>
    <row r="33" spans="1:62">
      <c r="A33" s="43">
        <v>32</v>
      </c>
      <c r="B33" s="43">
        <v>101295</v>
      </c>
      <c r="C33" s="43">
        <v>3022044</v>
      </c>
      <c r="D33" s="43" t="s">
        <v>61</v>
      </c>
      <c r="E33" s="44">
        <v>1190354.25</v>
      </c>
      <c r="F33" s="44">
        <v>0</v>
      </c>
      <c r="G33" s="44">
        <v>0</v>
      </c>
      <c r="H33" s="44">
        <v>95402.367439024383</v>
      </c>
      <c r="I33" s="44">
        <v>0</v>
      </c>
      <c r="J33" s="44">
        <v>0</v>
      </c>
      <c r="K33" s="44">
        <v>0</v>
      </c>
      <c r="L33" s="44">
        <v>0</v>
      </c>
      <c r="M33" s="44">
        <v>434.84507042253529</v>
      </c>
      <c r="N33" s="44">
        <v>725.07887323943544</v>
      </c>
      <c r="O33" s="44">
        <v>4252.3802816901343</v>
      </c>
      <c r="P33" s="44">
        <v>0</v>
      </c>
      <c r="Q33" s="44">
        <v>0</v>
      </c>
      <c r="R33" s="44">
        <v>0</v>
      </c>
      <c r="S33" s="44">
        <v>0</v>
      </c>
      <c r="T33" s="44">
        <v>0</v>
      </c>
      <c r="U33" s="44">
        <v>0</v>
      </c>
      <c r="V33" s="44">
        <v>105882.46861924694</v>
      </c>
      <c r="W33" s="44">
        <v>0</v>
      </c>
      <c r="X33" s="44">
        <v>0</v>
      </c>
      <c r="Y33" s="44">
        <v>0</v>
      </c>
      <c r="Z33" s="44">
        <v>0</v>
      </c>
      <c r="AA33" s="44">
        <v>0</v>
      </c>
      <c r="AB33" s="44">
        <v>0</v>
      </c>
      <c r="AC33" s="44">
        <v>122000</v>
      </c>
      <c r="AD33" s="44">
        <v>0</v>
      </c>
      <c r="AE33" s="44">
        <v>0</v>
      </c>
      <c r="AF33" s="44">
        <v>0</v>
      </c>
      <c r="AG33" s="44">
        <v>12291</v>
      </c>
      <c r="AH33" s="44">
        <v>0</v>
      </c>
      <c r="AI33" s="44">
        <v>0</v>
      </c>
      <c r="AJ33" s="44">
        <v>0</v>
      </c>
      <c r="AK33" s="44">
        <v>0</v>
      </c>
      <c r="AL33" s="44">
        <v>0</v>
      </c>
      <c r="AM33" s="44">
        <v>0</v>
      </c>
      <c r="AN33" s="44">
        <v>0</v>
      </c>
      <c r="AO33" s="44">
        <v>0</v>
      </c>
      <c r="AP33" s="44">
        <v>1190354.25</v>
      </c>
      <c r="AQ33" s="44">
        <v>206697.14028362342</v>
      </c>
      <c r="AR33" s="44">
        <v>134291</v>
      </c>
      <c r="AS33" s="44">
        <v>179611.34420212224</v>
      </c>
      <c r="AT33" s="44">
        <v>1531342.3902836235</v>
      </c>
      <c r="AU33" s="44">
        <v>1531342.3902836235</v>
      </c>
      <c r="AV33" s="44">
        <v>0</v>
      </c>
      <c r="AW33" s="44">
        <v>1397051.3902836235</v>
      </c>
      <c r="AX33" s="44">
        <v>3891.5080509293134</v>
      </c>
      <c r="AY33" s="44">
        <v>3811.4717784194527</v>
      </c>
      <c r="AZ33" s="44">
        <v>2.0998783977104588E-2</v>
      </c>
      <c r="BA33" s="44">
        <v>-1.5998783977104587E-2</v>
      </c>
      <c r="BB33" s="44">
        <v>-21891.429988777083</v>
      </c>
      <c r="BC33" s="44">
        <v>1509450.9602948464</v>
      </c>
      <c r="BD33" s="44">
        <v>4204.5987751945586</v>
      </c>
      <c r="BE33" s="44">
        <v>-8.9689992289605502E-3</v>
      </c>
      <c r="BF33" s="44">
        <v>-2333.2482621951222</v>
      </c>
      <c r="BG33" s="44">
        <v>1507117.7120326513</v>
      </c>
      <c r="BH33" s="41" t="s">
        <v>12</v>
      </c>
      <c r="BI33" s="41">
        <v>0</v>
      </c>
      <c r="BJ33" s="41" t="str">
        <f t="shared" si="3"/>
        <v>Primary0</v>
      </c>
    </row>
    <row r="34" spans="1:62">
      <c r="A34" s="43">
        <v>33</v>
      </c>
      <c r="B34" s="43">
        <v>101296</v>
      </c>
      <c r="C34" s="43">
        <v>3022045</v>
      </c>
      <c r="D34" s="43" t="s">
        <v>63</v>
      </c>
      <c r="E34" s="44">
        <v>782517</v>
      </c>
      <c r="F34" s="44">
        <v>0</v>
      </c>
      <c r="G34" s="44">
        <v>0</v>
      </c>
      <c r="H34" s="44">
        <v>84653.374814814815</v>
      </c>
      <c r="I34" s="44">
        <v>0</v>
      </c>
      <c r="J34" s="44">
        <v>0</v>
      </c>
      <c r="K34" s="44">
        <v>0</v>
      </c>
      <c r="L34" s="44">
        <v>0</v>
      </c>
      <c r="M34" s="44">
        <v>1289.9999999999989</v>
      </c>
      <c r="N34" s="44">
        <v>0</v>
      </c>
      <c r="O34" s="44">
        <v>0</v>
      </c>
      <c r="P34" s="44">
        <v>0</v>
      </c>
      <c r="Q34" s="44">
        <v>0</v>
      </c>
      <c r="R34" s="44">
        <v>0</v>
      </c>
      <c r="S34" s="44">
        <v>0</v>
      </c>
      <c r="T34" s="44">
        <v>0</v>
      </c>
      <c r="U34" s="44">
        <v>0</v>
      </c>
      <c r="V34" s="44">
        <v>39466.990291262104</v>
      </c>
      <c r="W34" s="44">
        <v>0</v>
      </c>
      <c r="X34" s="44">
        <v>0</v>
      </c>
      <c r="Y34" s="44">
        <v>0</v>
      </c>
      <c r="Z34" s="44">
        <v>0</v>
      </c>
      <c r="AA34" s="44">
        <v>4398.1599999999498</v>
      </c>
      <c r="AB34" s="44">
        <v>0</v>
      </c>
      <c r="AC34" s="44">
        <v>122000</v>
      </c>
      <c r="AD34" s="44">
        <v>0</v>
      </c>
      <c r="AE34" s="44">
        <v>0</v>
      </c>
      <c r="AF34" s="44">
        <v>0</v>
      </c>
      <c r="AG34" s="44">
        <v>16831.5</v>
      </c>
      <c r="AH34" s="44">
        <v>0</v>
      </c>
      <c r="AI34" s="44">
        <v>0</v>
      </c>
      <c r="AJ34" s="44">
        <v>0</v>
      </c>
      <c r="AK34" s="44">
        <v>0</v>
      </c>
      <c r="AL34" s="44">
        <v>0</v>
      </c>
      <c r="AM34" s="44">
        <v>0</v>
      </c>
      <c r="AN34" s="44">
        <v>0</v>
      </c>
      <c r="AO34" s="44">
        <v>0</v>
      </c>
      <c r="AP34" s="44">
        <v>782517</v>
      </c>
      <c r="AQ34" s="44">
        <v>129808.52510607686</v>
      </c>
      <c r="AR34" s="44">
        <v>138831.5</v>
      </c>
      <c r="AS34" s="44">
        <v>96267.090254225011</v>
      </c>
      <c r="AT34" s="44">
        <v>1051157.0251060768</v>
      </c>
      <c r="AU34" s="44">
        <v>1051157.0251060768</v>
      </c>
      <c r="AV34" s="44">
        <v>0</v>
      </c>
      <c r="AW34" s="44">
        <v>912325.52510607685</v>
      </c>
      <c r="AX34" s="44">
        <v>3865.786123330834</v>
      </c>
      <c r="AY34" s="44">
        <v>4511.8516174999995</v>
      </c>
      <c r="AZ34" s="44">
        <v>-0.14319298348892689</v>
      </c>
      <c r="BA34" s="44">
        <v>0.12819298348892688</v>
      </c>
      <c r="BB34" s="44">
        <v>136499.50189797304</v>
      </c>
      <c r="BC34" s="44">
        <v>1187656.5270040499</v>
      </c>
      <c r="BD34" s="44">
        <v>5032.4429110341098</v>
      </c>
      <c r="BE34" s="44">
        <v>-1.5816211363193777E-2</v>
      </c>
      <c r="BF34" s="44">
        <v>-1685.2585185185185</v>
      </c>
      <c r="BG34" s="44">
        <v>1185971.2684855314</v>
      </c>
      <c r="BH34" s="41" t="s">
        <v>12</v>
      </c>
      <c r="BI34" s="41">
        <v>0</v>
      </c>
      <c r="BJ34" s="41" t="str">
        <f t="shared" si="3"/>
        <v>Primary0</v>
      </c>
    </row>
    <row r="35" spans="1:62">
      <c r="A35" s="43">
        <v>34</v>
      </c>
      <c r="B35" s="43">
        <v>101297</v>
      </c>
      <c r="C35" s="43">
        <v>3022052</v>
      </c>
      <c r="D35" s="43" t="s">
        <v>85</v>
      </c>
      <c r="E35" s="44">
        <v>1482140.25</v>
      </c>
      <c r="F35" s="44">
        <v>0</v>
      </c>
      <c r="G35" s="44">
        <v>0</v>
      </c>
      <c r="H35" s="44">
        <v>213646.81963636362</v>
      </c>
      <c r="I35" s="44">
        <v>0</v>
      </c>
      <c r="J35" s="44">
        <v>0</v>
      </c>
      <c r="K35" s="44">
        <v>0</v>
      </c>
      <c r="L35" s="44">
        <v>0</v>
      </c>
      <c r="M35" s="44">
        <v>18839.966960352434</v>
      </c>
      <c r="N35" s="44">
        <v>6353.5044052863414</v>
      </c>
      <c r="O35" s="44">
        <v>70382.80837004396</v>
      </c>
      <c r="P35" s="44">
        <v>0</v>
      </c>
      <c r="Q35" s="44">
        <v>0</v>
      </c>
      <c r="R35" s="44">
        <v>0</v>
      </c>
      <c r="S35" s="44">
        <v>0</v>
      </c>
      <c r="T35" s="44">
        <v>0</v>
      </c>
      <c r="U35" s="44">
        <v>0</v>
      </c>
      <c r="V35" s="44">
        <v>90935.151515151549</v>
      </c>
      <c r="W35" s="44">
        <v>0</v>
      </c>
      <c r="X35" s="44">
        <v>0</v>
      </c>
      <c r="Y35" s="44">
        <v>0</v>
      </c>
      <c r="Z35" s="44">
        <v>0</v>
      </c>
      <c r="AA35" s="44">
        <v>18655.984192139786</v>
      </c>
      <c r="AB35" s="44">
        <v>0</v>
      </c>
      <c r="AC35" s="44">
        <v>122000</v>
      </c>
      <c r="AD35" s="44">
        <v>0</v>
      </c>
      <c r="AE35" s="44">
        <v>0</v>
      </c>
      <c r="AF35" s="44">
        <v>0</v>
      </c>
      <c r="AG35" s="44">
        <v>22442</v>
      </c>
      <c r="AH35" s="44">
        <v>0</v>
      </c>
      <c r="AI35" s="44">
        <v>0</v>
      </c>
      <c r="AJ35" s="44">
        <v>0</v>
      </c>
      <c r="AK35" s="44">
        <v>0</v>
      </c>
      <c r="AL35" s="44">
        <v>0</v>
      </c>
      <c r="AM35" s="44">
        <v>0</v>
      </c>
      <c r="AN35" s="44">
        <v>0</v>
      </c>
      <c r="AO35" s="44">
        <v>0</v>
      </c>
      <c r="AP35" s="44">
        <v>1482140.25</v>
      </c>
      <c r="AQ35" s="44">
        <v>418814.23507933767</v>
      </c>
      <c r="AR35" s="44">
        <v>144442</v>
      </c>
      <c r="AS35" s="44">
        <v>238132.06683170062</v>
      </c>
      <c r="AT35" s="44">
        <v>2045396.4850793376</v>
      </c>
      <c r="AU35" s="44">
        <v>2045396.4850793376</v>
      </c>
      <c r="AV35" s="44">
        <v>0</v>
      </c>
      <c r="AW35" s="44">
        <v>1900954.4850793376</v>
      </c>
      <c r="AX35" s="44">
        <v>4252.6945974929249</v>
      </c>
      <c r="AY35" s="44">
        <v>4307.6478995238094</v>
      </c>
      <c r="AZ35" s="44">
        <v>-1.2757148056822227E-2</v>
      </c>
      <c r="BA35" s="44">
        <v>0</v>
      </c>
      <c r="BB35" s="44">
        <v>0</v>
      </c>
      <c r="BC35" s="44">
        <v>2045396.4850793376</v>
      </c>
      <c r="BD35" s="44">
        <v>4575.8310628173103</v>
      </c>
      <c r="BE35" s="44">
        <v>-2.1119937477551143E-2</v>
      </c>
      <c r="BF35" s="44">
        <v>-3559.9486363636365</v>
      </c>
      <c r="BG35" s="44">
        <v>2041836.5364429739</v>
      </c>
      <c r="BH35" s="41" t="s">
        <v>12</v>
      </c>
      <c r="BI35" s="41">
        <v>0</v>
      </c>
      <c r="BJ35" s="41" t="str">
        <f t="shared" si="3"/>
        <v>Primary0</v>
      </c>
    </row>
    <row r="36" spans="1:62">
      <c r="A36" s="43">
        <v>35</v>
      </c>
      <c r="B36" s="43">
        <v>101298</v>
      </c>
      <c r="C36" s="43">
        <v>3022054</v>
      </c>
      <c r="D36" s="43" t="s">
        <v>93</v>
      </c>
      <c r="E36" s="44">
        <v>795780</v>
      </c>
      <c r="F36" s="44">
        <v>0</v>
      </c>
      <c r="G36" s="44">
        <v>0</v>
      </c>
      <c r="H36" s="44">
        <v>23520.52</v>
      </c>
      <c r="I36" s="44">
        <v>0</v>
      </c>
      <c r="J36" s="44">
        <v>0</v>
      </c>
      <c r="K36" s="44">
        <v>0</v>
      </c>
      <c r="L36" s="44">
        <v>0</v>
      </c>
      <c r="M36" s="44">
        <v>645</v>
      </c>
      <c r="N36" s="44">
        <v>5019.0000000000055</v>
      </c>
      <c r="O36" s="44">
        <v>8409.9999999999964</v>
      </c>
      <c r="P36" s="44">
        <v>0</v>
      </c>
      <c r="Q36" s="44">
        <v>0</v>
      </c>
      <c r="R36" s="44">
        <v>0</v>
      </c>
      <c r="S36" s="44">
        <v>0</v>
      </c>
      <c r="T36" s="44">
        <v>0</v>
      </c>
      <c r="U36" s="44">
        <v>0</v>
      </c>
      <c r="V36" s="44">
        <v>25561.722488038271</v>
      </c>
      <c r="W36" s="44">
        <v>0</v>
      </c>
      <c r="X36" s="44">
        <v>0</v>
      </c>
      <c r="Y36" s="44">
        <v>0</v>
      </c>
      <c r="Z36" s="44">
        <v>0</v>
      </c>
      <c r="AA36" s="44">
        <v>845.79999999996596</v>
      </c>
      <c r="AB36" s="44">
        <v>0</v>
      </c>
      <c r="AC36" s="44">
        <v>122000</v>
      </c>
      <c r="AD36" s="44">
        <v>0</v>
      </c>
      <c r="AE36" s="44">
        <v>0</v>
      </c>
      <c r="AF36" s="44">
        <v>0</v>
      </c>
      <c r="AG36" s="44">
        <v>12709.5</v>
      </c>
      <c r="AH36" s="44">
        <v>0</v>
      </c>
      <c r="AI36" s="44">
        <v>0</v>
      </c>
      <c r="AJ36" s="44">
        <v>0</v>
      </c>
      <c r="AK36" s="44">
        <v>0</v>
      </c>
      <c r="AL36" s="44">
        <v>0</v>
      </c>
      <c r="AM36" s="44">
        <v>0</v>
      </c>
      <c r="AN36" s="44">
        <v>0</v>
      </c>
      <c r="AO36" s="44">
        <v>0</v>
      </c>
      <c r="AP36" s="44">
        <v>795780</v>
      </c>
      <c r="AQ36" s="44">
        <v>64002.042488038242</v>
      </c>
      <c r="AR36" s="44">
        <v>134709.5</v>
      </c>
      <c r="AS36" s="44">
        <v>69736.526488038231</v>
      </c>
      <c r="AT36" s="44">
        <v>994491.54248803819</v>
      </c>
      <c r="AU36" s="44">
        <v>994491.54248803819</v>
      </c>
      <c r="AV36" s="44">
        <v>0</v>
      </c>
      <c r="AW36" s="44">
        <v>859782.04248803819</v>
      </c>
      <c r="AX36" s="44">
        <v>3582.4251770334927</v>
      </c>
      <c r="AY36" s="44">
        <v>3544.8915282157673</v>
      </c>
      <c r="AZ36" s="44">
        <v>1.0588095155796498E-2</v>
      </c>
      <c r="BA36" s="44">
        <v>-5.5880951557964976E-3</v>
      </c>
      <c r="BB36" s="44">
        <v>-4754.2058823951775</v>
      </c>
      <c r="BC36" s="44">
        <v>989737.33660564304</v>
      </c>
      <c r="BD36" s="44">
        <v>4123.9055691901794</v>
      </c>
      <c r="BE36" s="44">
        <v>-7.1399213263134698E-4</v>
      </c>
      <c r="BF36" s="44">
        <v>-1281.9499999999998</v>
      </c>
      <c r="BG36" s="44">
        <v>988455.38660564309</v>
      </c>
      <c r="BH36" s="41" t="s">
        <v>12</v>
      </c>
      <c r="BI36" s="41">
        <v>0</v>
      </c>
      <c r="BJ36" s="41" t="str">
        <f t="shared" si="3"/>
        <v>Primary0</v>
      </c>
    </row>
    <row r="37" spans="1:62">
      <c r="A37" s="43">
        <v>36</v>
      </c>
      <c r="B37" s="43">
        <v>101299</v>
      </c>
      <c r="C37" s="43">
        <v>3022055</v>
      </c>
      <c r="D37" s="43" t="s">
        <v>88</v>
      </c>
      <c r="E37" s="44">
        <v>702939</v>
      </c>
      <c r="F37" s="44">
        <v>0</v>
      </c>
      <c r="G37" s="44">
        <v>0</v>
      </c>
      <c r="H37" s="44">
        <v>109107.4079227053</v>
      </c>
      <c r="I37" s="44">
        <v>0</v>
      </c>
      <c r="J37" s="44">
        <v>0</v>
      </c>
      <c r="K37" s="44">
        <v>0</v>
      </c>
      <c r="L37" s="44">
        <v>0</v>
      </c>
      <c r="M37" s="44">
        <v>1321.1594202898546</v>
      </c>
      <c r="N37" s="44">
        <v>8811.8260869565183</v>
      </c>
      <c r="O37" s="44">
        <v>90437.971014492898</v>
      </c>
      <c r="P37" s="44">
        <v>0</v>
      </c>
      <c r="Q37" s="44">
        <v>0</v>
      </c>
      <c r="R37" s="44">
        <v>0</v>
      </c>
      <c r="S37" s="44">
        <v>0</v>
      </c>
      <c r="T37" s="44">
        <v>0</v>
      </c>
      <c r="U37" s="44">
        <v>0</v>
      </c>
      <c r="V37" s="44">
        <v>38454.759358288786</v>
      </c>
      <c r="W37" s="44">
        <v>0</v>
      </c>
      <c r="X37" s="44">
        <v>0</v>
      </c>
      <c r="Y37" s="44">
        <v>0</v>
      </c>
      <c r="Z37" s="44">
        <v>0</v>
      </c>
      <c r="AA37" s="44">
        <v>5836.0200000000432</v>
      </c>
      <c r="AB37" s="44">
        <v>0</v>
      </c>
      <c r="AC37" s="44">
        <v>122000</v>
      </c>
      <c r="AD37" s="44">
        <v>0</v>
      </c>
      <c r="AE37" s="44">
        <v>0</v>
      </c>
      <c r="AF37" s="44">
        <v>0</v>
      </c>
      <c r="AG37" s="44">
        <v>16147</v>
      </c>
      <c r="AH37" s="44">
        <v>0</v>
      </c>
      <c r="AI37" s="44">
        <v>0</v>
      </c>
      <c r="AJ37" s="44">
        <v>0</v>
      </c>
      <c r="AK37" s="44">
        <v>0</v>
      </c>
      <c r="AL37" s="44">
        <v>0</v>
      </c>
      <c r="AM37" s="44">
        <v>0</v>
      </c>
      <c r="AN37" s="44">
        <v>0</v>
      </c>
      <c r="AO37" s="44">
        <v>0</v>
      </c>
      <c r="AP37" s="44">
        <v>702939</v>
      </c>
      <c r="AQ37" s="44">
        <v>253969.14380273339</v>
      </c>
      <c r="AR37" s="44">
        <v>138147</v>
      </c>
      <c r="AS37" s="44">
        <v>117858.70724717775</v>
      </c>
      <c r="AT37" s="44">
        <v>1095055.1438027334</v>
      </c>
      <c r="AU37" s="44">
        <v>1095055.1438027334</v>
      </c>
      <c r="AV37" s="44">
        <v>0</v>
      </c>
      <c r="AW37" s="44">
        <v>956908.14380273339</v>
      </c>
      <c r="AX37" s="44">
        <v>4513.7176594468556</v>
      </c>
      <c r="AY37" s="44">
        <v>4595.1949387559807</v>
      </c>
      <c r="AZ37" s="44">
        <v>-1.7730973417894393E-2</v>
      </c>
      <c r="BA37" s="44">
        <v>2.7309734178943938E-3</v>
      </c>
      <c r="BB37" s="44">
        <v>2660.4633082905134</v>
      </c>
      <c r="BC37" s="44">
        <v>1097715.607111024</v>
      </c>
      <c r="BD37" s="44">
        <v>5177.9038071274717</v>
      </c>
      <c r="BE37" s="44">
        <v>-1.9185074052902928E-2</v>
      </c>
      <c r="BF37" s="44">
        <v>-1742.0920772946861</v>
      </c>
      <c r="BG37" s="44">
        <v>1095973.5150337294</v>
      </c>
      <c r="BH37" s="41" t="s">
        <v>12</v>
      </c>
      <c r="BI37" s="41">
        <v>0</v>
      </c>
      <c r="BJ37" s="41" t="str">
        <f t="shared" si="3"/>
        <v>Primary0</v>
      </c>
    </row>
    <row r="38" spans="1:62">
      <c r="A38" s="43">
        <v>37</v>
      </c>
      <c r="B38" s="43">
        <v>101301</v>
      </c>
      <c r="C38" s="43">
        <v>3022057</v>
      </c>
      <c r="D38" s="43" t="s">
        <v>222</v>
      </c>
      <c r="E38" s="44">
        <v>1551771</v>
      </c>
      <c r="F38" s="44">
        <v>0</v>
      </c>
      <c r="G38" s="44">
        <v>0</v>
      </c>
      <c r="H38" s="44">
        <v>300131.57356223173</v>
      </c>
      <c r="I38" s="44">
        <v>0</v>
      </c>
      <c r="J38" s="44">
        <v>0</v>
      </c>
      <c r="K38" s="44">
        <v>0</v>
      </c>
      <c r="L38" s="44">
        <v>0</v>
      </c>
      <c r="M38" s="44">
        <v>38300.516129032294</v>
      </c>
      <c r="N38" s="44">
        <v>2164.8774193548397</v>
      </c>
      <c r="O38" s="44">
        <v>4232.1290322580608</v>
      </c>
      <c r="P38" s="44">
        <v>0</v>
      </c>
      <c r="Q38" s="44">
        <v>0</v>
      </c>
      <c r="R38" s="44">
        <v>0</v>
      </c>
      <c r="S38" s="44">
        <v>0</v>
      </c>
      <c r="T38" s="44">
        <v>0</v>
      </c>
      <c r="U38" s="44">
        <v>0</v>
      </c>
      <c r="V38" s="44">
        <v>51829.253731343284</v>
      </c>
      <c r="W38" s="44">
        <v>0</v>
      </c>
      <c r="X38" s="44">
        <v>0</v>
      </c>
      <c r="Y38" s="44">
        <v>0</v>
      </c>
      <c r="Z38" s="44">
        <v>0</v>
      </c>
      <c r="AA38" s="44">
        <v>0</v>
      </c>
      <c r="AB38" s="44">
        <v>0</v>
      </c>
      <c r="AC38" s="44">
        <v>122000</v>
      </c>
      <c r="AD38" s="44">
        <v>0</v>
      </c>
      <c r="AE38" s="44">
        <v>0</v>
      </c>
      <c r="AF38" s="44">
        <v>0</v>
      </c>
      <c r="AG38" s="44">
        <v>45933</v>
      </c>
      <c r="AH38" s="44">
        <v>0</v>
      </c>
      <c r="AI38" s="44">
        <v>0</v>
      </c>
      <c r="AJ38" s="44">
        <v>85400</v>
      </c>
      <c r="AK38" s="44">
        <v>0</v>
      </c>
      <c r="AL38" s="44">
        <v>0</v>
      </c>
      <c r="AM38" s="44">
        <v>0</v>
      </c>
      <c r="AN38" s="44">
        <v>0</v>
      </c>
      <c r="AO38" s="44">
        <v>0</v>
      </c>
      <c r="AP38" s="44">
        <v>1551771</v>
      </c>
      <c r="AQ38" s="44">
        <v>396658.34987422021</v>
      </c>
      <c r="AR38" s="44">
        <v>253333</v>
      </c>
      <c r="AS38" s="44">
        <v>190624.76795991868</v>
      </c>
      <c r="AT38" s="44">
        <v>2201762.3498742203</v>
      </c>
      <c r="AU38" s="44">
        <v>2201762.3498742199</v>
      </c>
      <c r="AV38" s="44">
        <v>0</v>
      </c>
      <c r="AW38" s="44">
        <v>1948429.3498742203</v>
      </c>
      <c r="AX38" s="44">
        <v>4163.3105766543167</v>
      </c>
      <c r="AY38" s="44">
        <v>4325.5987805825243</v>
      </c>
      <c r="AZ38" s="44">
        <v>-3.7518089901614135E-2</v>
      </c>
      <c r="BA38" s="44">
        <v>2.2518089901614136E-2</v>
      </c>
      <c r="BB38" s="44">
        <v>45585.175998711849</v>
      </c>
      <c r="BC38" s="44">
        <v>2247347.5258729323</v>
      </c>
      <c r="BD38" s="44">
        <v>4802.0246279336161</v>
      </c>
      <c r="BE38" s="44">
        <v>-7.5458617029993236E-2</v>
      </c>
      <c r="BF38" s="44">
        <v>-4254.8732188841204</v>
      </c>
      <c r="BG38" s="44">
        <v>2243092.6526540481</v>
      </c>
      <c r="BH38" s="41" t="s">
        <v>12</v>
      </c>
      <c r="BI38" s="41">
        <v>0</v>
      </c>
      <c r="BJ38" s="41" t="str">
        <f t="shared" si="3"/>
        <v>Primary0</v>
      </c>
    </row>
    <row r="39" spans="1:62">
      <c r="A39" s="43">
        <v>38</v>
      </c>
      <c r="B39" s="43">
        <v>101304</v>
      </c>
      <c r="C39" s="43">
        <v>3022060</v>
      </c>
      <c r="D39" s="43" t="s">
        <v>223</v>
      </c>
      <c r="E39" s="44">
        <v>1382667.75</v>
      </c>
      <c r="F39" s="44">
        <v>0</v>
      </c>
      <c r="G39" s="44">
        <v>0</v>
      </c>
      <c r="H39" s="44">
        <v>262121.4285576923</v>
      </c>
      <c r="I39" s="44">
        <v>0</v>
      </c>
      <c r="J39" s="44">
        <v>0</v>
      </c>
      <c r="K39" s="44">
        <v>0</v>
      </c>
      <c r="L39" s="44">
        <v>0</v>
      </c>
      <c r="M39" s="44">
        <v>17324.637681159384</v>
      </c>
      <c r="N39" s="44">
        <v>2166.5869565217381</v>
      </c>
      <c r="O39" s="44">
        <v>8470.942028985517</v>
      </c>
      <c r="P39" s="44">
        <v>0</v>
      </c>
      <c r="Q39" s="44">
        <v>0</v>
      </c>
      <c r="R39" s="44">
        <v>0</v>
      </c>
      <c r="S39" s="44">
        <v>0</v>
      </c>
      <c r="T39" s="44">
        <v>0</v>
      </c>
      <c r="U39" s="44">
        <v>0</v>
      </c>
      <c r="V39" s="44">
        <v>31040.73033707861</v>
      </c>
      <c r="W39" s="44">
        <v>0</v>
      </c>
      <c r="X39" s="44">
        <v>0</v>
      </c>
      <c r="Y39" s="44">
        <v>0</v>
      </c>
      <c r="Z39" s="44">
        <v>0</v>
      </c>
      <c r="AA39" s="44">
        <v>8161.9699999999802</v>
      </c>
      <c r="AB39" s="44">
        <v>0</v>
      </c>
      <c r="AC39" s="44">
        <v>122000</v>
      </c>
      <c r="AD39" s="44">
        <v>0</v>
      </c>
      <c r="AE39" s="44">
        <v>0</v>
      </c>
      <c r="AF39" s="44">
        <v>0</v>
      </c>
      <c r="AG39" s="44">
        <v>17633</v>
      </c>
      <c r="AH39" s="44">
        <v>0</v>
      </c>
      <c r="AI39" s="44">
        <v>0</v>
      </c>
      <c r="AJ39" s="44">
        <v>0</v>
      </c>
      <c r="AK39" s="44">
        <v>0</v>
      </c>
      <c r="AL39" s="44">
        <v>0</v>
      </c>
      <c r="AM39" s="44">
        <v>0</v>
      </c>
      <c r="AN39" s="44">
        <v>0</v>
      </c>
      <c r="AO39" s="44">
        <v>0</v>
      </c>
      <c r="AP39" s="44">
        <v>1382667.75</v>
      </c>
      <c r="AQ39" s="44">
        <v>329286.29556143755</v>
      </c>
      <c r="AR39" s="44">
        <v>139633</v>
      </c>
      <c r="AS39" s="44">
        <v>159439.46813195036</v>
      </c>
      <c r="AT39" s="44">
        <v>1851587.0455614375</v>
      </c>
      <c r="AU39" s="44">
        <v>1851587.0455614377</v>
      </c>
      <c r="AV39" s="44">
        <v>0</v>
      </c>
      <c r="AW39" s="44">
        <v>1711954.0455614375</v>
      </c>
      <c r="AX39" s="44">
        <v>4105.4053850394184</v>
      </c>
      <c r="AY39" s="44">
        <v>5007.237881219512</v>
      </c>
      <c r="AZ39" s="44">
        <v>-0.18010578238405012</v>
      </c>
      <c r="BA39" s="44">
        <v>0.1651057823840501</v>
      </c>
      <c r="BB39" s="44">
        <v>344743.87796007097</v>
      </c>
      <c r="BC39" s="44">
        <v>2196330.9235215085</v>
      </c>
      <c r="BD39" s="44">
        <v>5266.9806319460631</v>
      </c>
      <c r="BE39" s="44">
        <v>-1.9331463209541933E-2</v>
      </c>
      <c r="BF39" s="44">
        <v>-3754.5938221153847</v>
      </c>
      <c r="BG39" s="44">
        <v>2192576.3296993929</v>
      </c>
      <c r="BH39" s="41" t="s">
        <v>12</v>
      </c>
      <c r="BI39" s="41">
        <v>0</v>
      </c>
      <c r="BJ39" s="41" t="str">
        <f t="shared" si="3"/>
        <v>Primary0</v>
      </c>
    </row>
    <row r="40" spans="1:62">
      <c r="A40" s="43">
        <v>39</v>
      </c>
      <c r="B40" s="43">
        <v>101309</v>
      </c>
      <c r="C40" s="43">
        <v>3022067</v>
      </c>
      <c r="D40" s="43" t="s">
        <v>27</v>
      </c>
      <c r="E40" s="44">
        <v>726149.25</v>
      </c>
      <c r="F40" s="44">
        <v>0</v>
      </c>
      <c r="G40" s="44">
        <v>0</v>
      </c>
      <c r="H40" s="44">
        <v>92784.578755980867</v>
      </c>
      <c r="I40" s="44">
        <v>0</v>
      </c>
      <c r="J40" s="44">
        <v>0</v>
      </c>
      <c r="K40" s="44">
        <v>0</v>
      </c>
      <c r="L40" s="44">
        <v>0</v>
      </c>
      <c r="M40" s="44">
        <v>2179.8611111111113</v>
      </c>
      <c r="N40" s="44">
        <v>3634.7916666666583</v>
      </c>
      <c r="O40" s="44">
        <v>25580.416666666686</v>
      </c>
      <c r="P40" s="44">
        <v>0</v>
      </c>
      <c r="Q40" s="44">
        <v>0</v>
      </c>
      <c r="R40" s="44">
        <v>0</v>
      </c>
      <c r="S40" s="44">
        <v>0</v>
      </c>
      <c r="T40" s="44">
        <v>0</v>
      </c>
      <c r="U40" s="44">
        <v>0</v>
      </c>
      <c r="V40" s="44">
        <v>36960.837988826803</v>
      </c>
      <c r="W40" s="44">
        <v>0</v>
      </c>
      <c r="X40" s="44">
        <v>0</v>
      </c>
      <c r="Y40" s="44">
        <v>0</v>
      </c>
      <c r="Z40" s="44">
        <v>0</v>
      </c>
      <c r="AA40" s="44">
        <v>5962.890000000034</v>
      </c>
      <c r="AB40" s="44">
        <v>0</v>
      </c>
      <c r="AC40" s="44">
        <v>122000</v>
      </c>
      <c r="AD40" s="44">
        <v>0</v>
      </c>
      <c r="AE40" s="44">
        <v>0</v>
      </c>
      <c r="AF40" s="44">
        <v>0</v>
      </c>
      <c r="AG40" s="44">
        <v>14701</v>
      </c>
      <c r="AH40" s="44">
        <v>0</v>
      </c>
      <c r="AI40" s="44">
        <v>0</v>
      </c>
      <c r="AJ40" s="44">
        <v>0</v>
      </c>
      <c r="AK40" s="44">
        <v>0</v>
      </c>
      <c r="AL40" s="44">
        <v>0</v>
      </c>
      <c r="AM40" s="44">
        <v>0</v>
      </c>
      <c r="AN40" s="44">
        <v>0</v>
      </c>
      <c r="AO40" s="44">
        <v>0</v>
      </c>
      <c r="AP40" s="44">
        <v>726149.25</v>
      </c>
      <c r="AQ40" s="44">
        <v>167103.37618925216</v>
      </c>
      <c r="AR40" s="44">
        <v>136701</v>
      </c>
      <c r="AS40" s="44">
        <v>100436.37387891188</v>
      </c>
      <c r="AT40" s="44">
        <v>1029953.6261892521</v>
      </c>
      <c r="AU40" s="44">
        <v>1029953.6261892521</v>
      </c>
      <c r="AV40" s="44">
        <v>0</v>
      </c>
      <c r="AW40" s="44">
        <v>893252.62618925213</v>
      </c>
      <c r="AX40" s="44">
        <v>4078.7791150194162</v>
      </c>
      <c r="AY40" s="44">
        <v>3966.572254854369</v>
      </c>
      <c r="AZ40" s="44">
        <v>2.8288117032968751E-2</v>
      </c>
      <c r="BA40" s="44">
        <v>-2.328811703296875E-2</v>
      </c>
      <c r="BB40" s="44">
        <v>-20229.905757079789</v>
      </c>
      <c r="BC40" s="44">
        <v>1009723.7204321723</v>
      </c>
      <c r="BD40" s="44">
        <v>4610.6105955806952</v>
      </c>
      <c r="BE40" s="44">
        <v>-9.146184787655165E-3</v>
      </c>
      <c r="BF40" s="44">
        <v>-1662.0790191387559</v>
      </c>
      <c r="BG40" s="44">
        <v>1008061.6414130336</v>
      </c>
      <c r="BH40" s="41" t="s">
        <v>12</v>
      </c>
      <c r="BI40" s="41">
        <v>0</v>
      </c>
      <c r="BJ40" s="41" t="str">
        <f t="shared" si="3"/>
        <v>Primary0</v>
      </c>
    </row>
    <row r="41" spans="1:62">
      <c r="A41" s="43">
        <v>40</v>
      </c>
      <c r="B41" s="43">
        <v>101311</v>
      </c>
      <c r="C41" s="43">
        <v>3022070</v>
      </c>
      <c r="D41" s="43" t="s">
        <v>86</v>
      </c>
      <c r="E41" s="44">
        <v>692991.75</v>
      </c>
      <c r="F41" s="44">
        <v>0</v>
      </c>
      <c r="G41" s="44">
        <v>0</v>
      </c>
      <c r="H41" s="44">
        <v>112068.36</v>
      </c>
      <c r="I41" s="44">
        <v>0</v>
      </c>
      <c r="J41" s="44">
        <v>0</v>
      </c>
      <c r="K41" s="44">
        <v>0</v>
      </c>
      <c r="L41" s="44">
        <v>0</v>
      </c>
      <c r="M41" s="44">
        <v>876.78048780487711</v>
      </c>
      <c r="N41" s="44">
        <v>8040.8926829268366</v>
      </c>
      <c r="O41" s="44">
        <v>47157.536585365902</v>
      </c>
      <c r="P41" s="44">
        <v>0</v>
      </c>
      <c r="Q41" s="44">
        <v>0</v>
      </c>
      <c r="R41" s="44">
        <v>0</v>
      </c>
      <c r="S41" s="44">
        <v>0</v>
      </c>
      <c r="T41" s="44">
        <v>0</v>
      </c>
      <c r="U41" s="44">
        <v>0</v>
      </c>
      <c r="V41" s="44">
        <v>33986.250000000022</v>
      </c>
      <c r="W41" s="44">
        <v>0</v>
      </c>
      <c r="X41" s="44">
        <v>0</v>
      </c>
      <c r="Y41" s="44">
        <v>0</v>
      </c>
      <c r="Z41" s="44">
        <v>0</v>
      </c>
      <c r="AA41" s="44">
        <v>0</v>
      </c>
      <c r="AB41" s="44">
        <v>0</v>
      </c>
      <c r="AC41" s="44">
        <v>122000</v>
      </c>
      <c r="AD41" s="44">
        <v>0</v>
      </c>
      <c r="AE41" s="44">
        <v>0</v>
      </c>
      <c r="AF41" s="44">
        <v>0</v>
      </c>
      <c r="AG41" s="44">
        <v>12481.5</v>
      </c>
      <c r="AH41" s="44">
        <v>0</v>
      </c>
      <c r="AI41" s="44">
        <v>0</v>
      </c>
      <c r="AJ41" s="44">
        <v>0</v>
      </c>
      <c r="AK41" s="44">
        <v>0</v>
      </c>
      <c r="AL41" s="44">
        <v>0</v>
      </c>
      <c r="AM41" s="44">
        <v>0</v>
      </c>
      <c r="AN41" s="44">
        <v>0</v>
      </c>
      <c r="AO41" s="44">
        <v>0</v>
      </c>
      <c r="AP41" s="44">
        <v>692991.75</v>
      </c>
      <c r="AQ41" s="44">
        <v>202129.81975609766</v>
      </c>
      <c r="AR41" s="44">
        <v>134481.5</v>
      </c>
      <c r="AS41" s="44">
        <v>98799.592701219546</v>
      </c>
      <c r="AT41" s="44">
        <v>1029603.0697560976</v>
      </c>
      <c r="AU41" s="44">
        <v>1029603.0697560976</v>
      </c>
      <c r="AV41" s="44">
        <v>0</v>
      </c>
      <c r="AW41" s="44">
        <v>895121.56975609763</v>
      </c>
      <c r="AX41" s="44">
        <v>4282.8783241918545</v>
      </c>
      <c r="AY41" s="44">
        <v>4301.5392039024391</v>
      </c>
      <c r="AZ41" s="44">
        <v>-4.3381865946159658E-3</v>
      </c>
      <c r="BA41" s="44">
        <v>0</v>
      </c>
      <c r="BB41" s="44">
        <v>0</v>
      </c>
      <c r="BC41" s="44">
        <v>1029603.0697560976</v>
      </c>
      <c r="BD41" s="44">
        <v>4926.3304773019026</v>
      </c>
      <c r="BE41" s="44">
        <v>-1.0885561141809497E-2</v>
      </c>
      <c r="BF41" s="44">
        <v>-1748.5350000000001</v>
      </c>
      <c r="BG41" s="44">
        <v>1027854.5347560976</v>
      </c>
      <c r="BH41" s="41" t="s">
        <v>12</v>
      </c>
      <c r="BI41" s="41">
        <v>0</v>
      </c>
      <c r="BJ41" s="41" t="str">
        <f t="shared" si="3"/>
        <v>Primary0</v>
      </c>
    </row>
    <row r="42" spans="1:62">
      <c r="A42" s="43">
        <v>41</v>
      </c>
      <c r="B42" s="43">
        <v>101312</v>
      </c>
      <c r="C42" s="43">
        <v>3022071</v>
      </c>
      <c r="D42" s="43" t="s">
        <v>68</v>
      </c>
      <c r="E42" s="44">
        <v>951620.25</v>
      </c>
      <c r="F42" s="44">
        <v>0</v>
      </c>
      <c r="G42" s="44">
        <v>0</v>
      </c>
      <c r="H42" s="44">
        <v>134627.02150684933</v>
      </c>
      <c r="I42" s="44">
        <v>0</v>
      </c>
      <c r="J42" s="44">
        <v>0</v>
      </c>
      <c r="K42" s="44">
        <v>0</v>
      </c>
      <c r="L42" s="44">
        <v>0</v>
      </c>
      <c r="M42" s="44">
        <v>2157.517482517485</v>
      </c>
      <c r="N42" s="44">
        <v>5036.548951048956</v>
      </c>
      <c r="O42" s="44">
        <v>8439.4055944055908</v>
      </c>
      <c r="P42" s="44">
        <v>0</v>
      </c>
      <c r="Q42" s="44">
        <v>0</v>
      </c>
      <c r="R42" s="44">
        <v>0</v>
      </c>
      <c r="S42" s="44">
        <v>0</v>
      </c>
      <c r="T42" s="44">
        <v>0</v>
      </c>
      <c r="U42" s="44">
        <v>0</v>
      </c>
      <c r="V42" s="44">
        <v>99846.564102564036</v>
      </c>
      <c r="W42" s="44">
        <v>0</v>
      </c>
      <c r="X42" s="44">
        <v>0</v>
      </c>
      <c r="Y42" s="44">
        <v>0</v>
      </c>
      <c r="Z42" s="44">
        <v>0</v>
      </c>
      <c r="AA42" s="44">
        <v>0</v>
      </c>
      <c r="AB42" s="44">
        <v>0</v>
      </c>
      <c r="AC42" s="44">
        <v>122000</v>
      </c>
      <c r="AD42" s="44">
        <v>0</v>
      </c>
      <c r="AE42" s="44">
        <v>0</v>
      </c>
      <c r="AF42" s="44">
        <v>0</v>
      </c>
      <c r="AG42" s="44">
        <v>19039</v>
      </c>
      <c r="AH42" s="44">
        <v>0</v>
      </c>
      <c r="AI42" s="44">
        <v>0</v>
      </c>
      <c r="AJ42" s="44">
        <v>0</v>
      </c>
      <c r="AK42" s="44">
        <v>0</v>
      </c>
      <c r="AL42" s="44">
        <v>0</v>
      </c>
      <c r="AM42" s="44">
        <v>0</v>
      </c>
      <c r="AN42" s="44">
        <v>0</v>
      </c>
      <c r="AO42" s="44">
        <v>0</v>
      </c>
      <c r="AP42" s="44">
        <v>951620.25</v>
      </c>
      <c r="AQ42" s="44">
        <v>250107.05763738541</v>
      </c>
      <c r="AR42" s="44">
        <v>141039</v>
      </c>
      <c r="AS42" s="44">
        <v>172721.5740595283</v>
      </c>
      <c r="AT42" s="44">
        <v>1342766.3076373853</v>
      </c>
      <c r="AU42" s="44">
        <v>1342766.3076373851</v>
      </c>
      <c r="AV42" s="44">
        <v>0</v>
      </c>
      <c r="AW42" s="44">
        <v>1201727.3076373853</v>
      </c>
      <c r="AX42" s="44">
        <v>4187.2031624996007</v>
      </c>
      <c r="AY42" s="44">
        <v>4260.0550544827584</v>
      </c>
      <c r="AZ42" s="44">
        <v>-1.7101162086273339E-2</v>
      </c>
      <c r="BA42" s="44">
        <v>2.1011620862733393E-3</v>
      </c>
      <c r="BB42" s="44">
        <v>2568.9559896179717</v>
      </c>
      <c r="BC42" s="44">
        <v>1345335.2636270034</v>
      </c>
      <c r="BD42" s="44">
        <v>4687.5793157735307</v>
      </c>
      <c r="BE42" s="44">
        <v>-1.7154606280967766E-2</v>
      </c>
      <c r="BF42" s="44">
        <v>-2268.1157876712332</v>
      </c>
      <c r="BG42" s="44">
        <v>1343067.1478393322</v>
      </c>
      <c r="BH42" s="41" t="s">
        <v>12</v>
      </c>
      <c r="BI42" s="41">
        <v>0</v>
      </c>
      <c r="BJ42" s="41" t="str">
        <f t="shared" si="3"/>
        <v>Primary0</v>
      </c>
    </row>
    <row r="43" spans="1:62">
      <c r="A43" s="43">
        <v>42</v>
      </c>
      <c r="B43" s="43">
        <v>101313</v>
      </c>
      <c r="C43" s="43">
        <v>3022072</v>
      </c>
      <c r="D43" s="43" t="s">
        <v>69</v>
      </c>
      <c r="E43" s="44">
        <v>1107460.5</v>
      </c>
      <c r="F43" s="44">
        <v>0</v>
      </c>
      <c r="G43" s="44">
        <v>0</v>
      </c>
      <c r="H43" s="44">
        <v>224656.0871384615</v>
      </c>
      <c r="I43" s="44">
        <v>0</v>
      </c>
      <c r="J43" s="44">
        <v>0</v>
      </c>
      <c r="K43" s="44">
        <v>0</v>
      </c>
      <c r="L43" s="44">
        <v>0</v>
      </c>
      <c r="M43" s="44">
        <v>3881.6216216216253</v>
      </c>
      <c r="N43" s="44">
        <v>12225.603603603617</v>
      </c>
      <c r="O43" s="44">
        <v>12652.882882882885</v>
      </c>
      <c r="P43" s="44">
        <v>0</v>
      </c>
      <c r="Q43" s="44">
        <v>0</v>
      </c>
      <c r="R43" s="44">
        <v>0</v>
      </c>
      <c r="S43" s="44">
        <v>0</v>
      </c>
      <c r="T43" s="44">
        <v>0</v>
      </c>
      <c r="U43" s="44">
        <v>0</v>
      </c>
      <c r="V43" s="44">
        <v>13329.819277108432</v>
      </c>
      <c r="W43" s="44">
        <v>0</v>
      </c>
      <c r="X43" s="44">
        <v>0</v>
      </c>
      <c r="Y43" s="44">
        <v>0</v>
      </c>
      <c r="Z43" s="44">
        <v>0</v>
      </c>
      <c r="AA43" s="44">
        <v>0</v>
      </c>
      <c r="AB43" s="44">
        <v>0</v>
      </c>
      <c r="AC43" s="44">
        <v>122000</v>
      </c>
      <c r="AD43" s="44">
        <v>0</v>
      </c>
      <c r="AE43" s="44">
        <v>0</v>
      </c>
      <c r="AF43" s="44">
        <v>0</v>
      </c>
      <c r="AG43" s="44">
        <v>10479.75</v>
      </c>
      <c r="AH43" s="44">
        <v>0</v>
      </c>
      <c r="AI43" s="44">
        <v>0</v>
      </c>
      <c r="AJ43" s="44">
        <v>0</v>
      </c>
      <c r="AK43" s="44">
        <v>0</v>
      </c>
      <c r="AL43" s="44">
        <v>0</v>
      </c>
      <c r="AM43" s="44">
        <v>0</v>
      </c>
      <c r="AN43" s="44">
        <v>0</v>
      </c>
      <c r="AO43" s="44">
        <v>0</v>
      </c>
      <c r="AP43" s="44">
        <v>1107460.5</v>
      </c>
      <c r="AQ43" s="44">
        <v>266746.01452367805</v>
      </c>
      <c r="AR43" s="44">
        <v>132479.75</v>
      </c>
      <c r="AS43" s="44">
        <v>113848.78082642234</v>
      </c>
      <c r="AT43" s="44">
        <v>1506686.264523678</v>
      </c>
      <c r="AU43" s="44">
        <v>1506686.2645236778</v>
      </c>
      <c r="AV43" s="44">
        <v>0</v>
      </c>
      <c r="AW43" s="44">
        <v>1374206.514523678</v>
      </c>
      <c r="AX43" s="44">
        <v>4114.3907620469399</v>
      </c>
      <c r="AY43" s="44">
        <v>4139.5764417721521</v>
      </c>
      <c r="AZ43" s="44">
        <v>-6.0841199768810533E-3</v>
      </c>
      <c r="BA43" s="44">
        <v>0</v>
      </c>
      <c r="BB43" s="44">
        <v>0</v>
      </c>
      <c r="BC43" s="44">
        <v>1506686.264523678</v>
      </c>
      <c r="BD43" s="44">
        <v>4511.0367201307727</v>
      </c>
      <c r="BE43" s="44">
        <v>-1.544789978613692E-2</v>
      </c>
      <c r="BF43" s="44">
        <v>-3108.7949230769227</v>
      </c>
      <c r="BG43" s="44">
        <v>1503577.4696006011</v>
      </c>
      <c r="BH43" s="41" t="s">
        <v>12</v>
      </c>
      <c r="BI43" s="41">
        <v>0</v>
      </c>
      <c r="BJ43" s="41" t="str">
        <f t="shared" si="3"/>
        <v>Primary0</v>
      </c>
    </row>
    <row r="44" spans="1:62">
      <c r="A44" s="43">
        <v>43</v>
      </c>
      <c r="B44" s="43">
        <v>101314</v>
      </c>
      <c r="C44" s="43">
        <v>3022073</v>
      </c>
      <c r="D44" s="43" t="s">
        <v>36</v>
      </c>
      <c r="E44" s="44">
        <v>2161869</v>
      </c>
      <c r="F44" s="44">
        <v>0</v>
      </c>
      <c r="G44" s="44">
        <v>0</v>
      </c>
      <c r="H44" s="44">
        <v>236161.26733637744</v>
      </c>
      <c r="I44" s="44">
        <v>0</v>
      </c>
      <c r="J44" s="44">
        <v>0</v>
      </c>
      <c r="K44" s="44">
        <v>0</v>
      </c>
      <c r="L44" s="44">
        <v>0</v>
      </c>
      <c r="M44" s="44">
        <v>3033.2612055641457</v>
      </c>
      <c r="N44" s="44">
        <v>6502.8686244203818</v>
      </c>
      <c r="O44" s="44">
        <v>4237.4961360123725</v>
      </c>
      <c r="P44" s="44">
        <v>0</v>
      </c>
      <c r="Q44" s="44">
        <v>0</v>
      </c>
      <c r="R44" s="44">
        <v>0</v>
      </c>
      <c r="S44" s="44">
        <v>0</v>
      </c>
      <c r="T44" s="44">
        <v>0</v>
      </c>
      <c r="U44" s="44">
        <v>0</v>
      </c>
      <c r="V44" s="44">
        <v>75067.791741472058</v>
      </c>
      <c r="W44" s="44">
        <v>0</v>
      </c>
      <c r="X44" s="44">
        <v>0</v>
      </c>
      <c r="Y44" s="44">
        <v>0</v>
      </c>
      <c r="Z44" s="44">
        <v>0</v>
      </c>
      <c r="AA44" s="44">
        <v>0</v>
      </c>
      <c r="AB44" s="44">
        <v>0</v>
      </c>
      <c r="AC44" s="44">
        <v>122000</v>
      </c>
      <c r="AD44" s="44">
        <v>0</v>
      </c>
      <c r="AE44" s="44">
        <v>0</v>
      </c>
      <c r="AF44" s="44">
        <v>29958.1</v>
      </c>
      <c r="AG44" s="44">
        <v>36089</v>
      </c>
      <c r="AH44" s="44">
        <v>0</v>
      </c>
      <c r="AI44" s="44">
        <v>0</v>
      </c>
      <c r="AJ44" s="44">
        <v>0</v>
      </c>
      <c r="AK44" s="44">
        <v>0</v>
      </c>
      <c r="AL44" s="44">
        <v>0</v>
      </c>
      <c r="AM44" s="44">
        <v>0</v>
      </c>
      <c r="AN44" s="44">
        <v>0</v>
      </c>
      <c r="AO44" s="44">
        <v>0</v>
      </c>
      <c r="AP44" s="44">
        <v>2161869</v>
      </c>
      <c r="AQ44" s="44">
        <v>325002.68504384637</v>
      </c>
      <c r="AR44" s="44">
        <v>188047.1</v>
      </c>
      <c r="AS44" s="44">
        <v>222338.87540194692</v>
      </c>
      <c r="AT44" s="44">
        <v>2674918.7850438464</v>
      </c>
      <c r="AU44" s="44">
        <v>2674918.7850438468</v>
      </c>
      <c r="AV44" s="44">
        <v>0</v>
      </c>
      <c r="AW44" s="44">
        <v>2516829.7850438464</v>
      </c>
      <c r="AX44" s="44">
        <v>3860.1683819690893</v>
      </c>
      <c r="AY44" s="44">
        <v>3735.623197553517</v>
      </c>
      <c r="AZ44" s="44">
        <v>3.3339868029821022E-2</v>
      </c>
      <c r="BA44" s="44">
        <v>-2.8339868029821021E-2</v>
      </c>
      <c r="BB44" s="44">
        <v>-69025.328614928658</v>
      </c>
      <c r="BC44" s="44">
        <v>2605893.4564289176</v>
      </c>
      <c r="BD44" s="44">
        <v>3996.7691049523278</v>
      </c>
      <c r="BE44" s="44">
        <v>-8.9501987209916756E-4</v>
      </c>
      <c r="BF44" s="44">
        <v>-4671.6792389649927</v>
      </c>
      <c r="BG44" s="44">
        <v>2601221.7771899528</v>
      </c>
      <c r="BH44" s="41" t="s">
        <v>12</v>
      </c>
      <c r="BI44" s="41">
        <v>0</v>
      </c>
      <c r="BJ44" s="41" t="str">
        <f t="shared" si="3"/>
        <v>Primary0</v>
      </c>
    </row>
    <row r="45" spans="1:62">
      <c r="A45" s="43">
        <v>44</v>
      </c>
      <c r="B45" s="43">
        <v>131617</v>
      </c>
      <c r="C45" s="43">
        <v>3022076</v>
      </c>
      <c r="D45" s="43" t="s">
        <v>90</v>
      </c>
      <c r="E45" s="44">
        <v>1435719.75</v>
      </c>
      <c r="F45" s="44">
        <v>0</v>
      </c>
      <c r="G45" s="44">
        <v>0</v>
      </c>
      <c r="H45" s="44">
        <v>262441.65752293577</v>
      </c>
      <c r="I45" s="44">
        <v>0</v>
      </c>
      <c r="J45" s="44">
        <v>0</v>
      </c>
      <c r="K45" s="44">
        <v>0</v>
      </c>
      <c r="L45" s="44">
        <v>0</v>
      </c>
      <c r="M45" s="44">
        <v>37367.598607888678</v>
      </c>
      <c r="N45" s="44">
        <v>5042.2900232018519</v>
      </c>
      <c r="O45" s="44">
        <v>50694.153132250656</v>
      </c>
      <c r="P45" s="44">
        <v>0</v>
      </c>
      <c r="Q45" s="44">
        <v>0</v>
      </c>
      <c r="R45" s="44">
        <v>0</v>
      </c>
      <c r="S45" s="44">
        <v>0</v>
      </c>
      <c r="T45" s="44">
        <v>0</v>
      </c>
      <c r="U45" s="44">
        <v>0</v>
      </c>
      <c r="V45" s="44">
        <v>82223.689839572195</v>
      </c>
      <c r="W45" s="44">
        <v>0</v>
      </c>
      <c r="X45" s="44">
        <v>0</v>
      </c>
      <c r="Y45" s="44">
        <v>0</v>
      </c>
      <c r="Z45" s="44">
        <v>0</v>
      </c>
      <c r="AA45" s="44">
        <v>12983.030000000061</v>
      </c>
      <c r="AB45" s="44">
        <v>0</v>
      </c>
      <c r="AC45" s="44">
        <v>122000</v>
      </c>
      <c r="AD45" s="44">
        <v>0</v>
      </c>
      <c r="AE45" s="44">
        <v>0</v>
      </c>
      <c r="AF45" s="44">
        <v>0</v>
      </c>
      <c r="AG45" s="44">
        <v>25064</v>
      </c>
      <c r="AH45" s="44">
        <v>0</v>
      </c>
      <c r="AI45" s="44">
        <v>0</v>
      </c>
      <c r="AJ45" s="44">
        <v>0</v>
      </c>
      <c r="AK45" s="44">
        <v>0</v>
      </c>
      <c r="AL45" s="44">
        <v>0</v>
      </c>
      <c r="AM45" s="44">
        <v>0</v>
      </c>
      <c r="AN45" s="44">
        <v>0</v>
      </c>
      <c r="AO45" s="44">
        <v>0</v>
      </c>
      <c r="AP45" s="44">
        <v>1435719.75</v>
      </c>
      <c r="AQ45" s="44">
        <v>450752.41912584921</v>
      </c>
      <c r="AR45" s="44">
        <v>147064</v>
      </c>
      <c r="AS45" s="44">
        <v>230923.24844682767</v>
      </c>
      <c r="AT45" s="44">
        <v>2033536.1691258491</v>
      </c>
      <c r="AU45" s="44">
        <v>2033536.1691258494</v>
      </c>
      <c r="AV45" s="44">
        <v>0</v>
      </c>
      <c r="AW45" s="44">
        <v>1886472.1691258491</v>
      </c>
      <c r="AX45" s="44">
        <v>4356.7486584892586</v>
      </c>
      <c r="AY45" s="44">
        <v>4395.4894540415708</v>
      </c>
      <c r="AZ45" s="44">
        <v>-8.8137614610110711E-3</v>
      </c>
      <c r="BA45" s="44">
        <v>0</v>
      </c>
      <c r="BB45" s="44">
        <v>0</v>
      </c>
      <c r="BC45" s="44">
        <v>2033536.1691258491</v>
      </c>
      <c r="BD45" s="44">
        <v>4696.3883813530001</v>
      </c>
      <c r="BE45" s="44">
        <v>-1.2975855269332648E-2</v>
      </c>
      <c r="BF45" s="44">
        <v>-3831.4441972477061</v>
      </c>
      <c r="BG45" s="44">
        <v>2029704.7249286014</v>
      </c>
      <c r="BH45" s="41" t="s">
        <v>12</v>
      </c>
      <c r="BI45" s="41">
        <v>0</v>
      </c>
      <c r="BJ45" s="41" t="str">
        <f t="shared" si="3"/>
        <v>Primary0</v>
      </c>
    </row>
    <row r="46" spans="1:62">
      <c r="A46" s="43">
        <v>45</v>
      </c>
      <c r="B46" s="43">
        <v>131970</v>
      </c>
      <c r="C46" s="43">
        <v>3022077</v>
      </c>
      <c r="D46" s="43" t="s">
        <v>224</v>
      </c>
      <c r="E46" s="44">
        <v>2072343.75</v>
      </c>
      <c r="F46" s="44">
        <v>0</v>
      </c>
      <c r="G46" s="44">
        <v>0</v>
      </c>
      <c r="H46" s="44">
        <v>524282.08661417325</v>
      </c>
      <c r="I46" s="44">
        <v>0</v>
      </c>
      <c r="J46" s="44">
        <v>0</v>
      </c>
      <c r="K46" s="44">
        <v>0</v>
      </c>
      <c r="L46" s="44">
        <v>0</v>
      </c>
      <c r="M46" s="44">
        <v>16957.867412140622</v>
      </c>
      <c r="N46" s="44">
        <v>221914.93610223621</v>
      </c>
      <c r="O46" s="44">
        <v>583561.3019169335</v>
      </c>
      <c r="P46" s="44">
        <v>0</v>
      </c>
      <c r="Q46" s="44">
        <v>0</v>
      </c>
      <c r="R46" s="44">
        <v>0</v>
      </c>
      <c r="S46" s="44">
        <v>0</v>
      </c>
      <c r="T46" s="44">
        <v>0</v>
      </c>
      <c r="U46" s="44">
        <v>0</v>
      </c>
      <c r="V46" s="44">
        <v>95217.611336032511</v>
      </c>
      <c r="W46" s="44">
        <v>0</v>
      </c>
      <c r="X46" s="44">
        <v>0</v>
      </c>
      <c r="Y46" s="44">
        <v>0</v>
      </c>
      <c r="Z46" s="44">
        <v>0</v>
      </c>
      <c r="AA46" s="44">
        <v>0</v>
      </c>
      <c r="AB46" s="44">
        <v>0</v>
      </c>
      <c r="AC46" s="44">
        <v>122000</v>
      </c>
      <c r="AD46" s="44">
        <v>0</v>
      </c>
      <c r="AE46" s="44">
        <v>0</v>
      </c>
      <c r="AF46" s="44">
        <v>0</v>
      </c>
      <c r="AG46" s="44">
        <v>23587</v>
      </c>
      <c r="AH46" s="44">
        <v>0</v>
      </c>
      <c r="AI46" s="44">
        <v>0</v>
      </c>
      <c r="AJ46" s="44">
        <v>0</v>
      </c>
      <c r="AK46" s="44">
        <v>0</v>
      </c>
      <c r="AL46" s="44">
        <v>0</v>
      </c>
      <c r="AM46" s="44">
        <v>0</v>
      </c>
      <c r="AN46" s="44">
        <v>0</v>
      </c>
      <c r="AO46" s="44">
        <v>0</v>
      </c>
      <c r="AP46" s="44">
        <v>2072343.75</v>
      </c>
      <c r="AQ46" s="44">
        <v>1441933.8033815161</v>
      </c>
      <c r="AR46" s="44">
        <v>145587</v>
      </c>
      <c r="AS46" s="44">
        <v>457816.31849512924</v>
      </c>
      <c r="AT46" s="44">
        <v>3659864.5533815161</v>
      </c>
      <c r="AU46" s="44">
        <v>3659864.5533815161</v>
      </c>
      <c r="AV46" s="44">
        <v>0</v>
      </c>
      <c r="AW46" s="44">
        <v>3514277.5533815161</v>
      </c>
      <c r="AX46" s="44">
        <v>5622.8440854104256</v>
      </c>
      <c r="AY46" s="44">
        <v>4957.9321333992093</v>
      </c>
      <c r="AZ46" s="44">
        <v>0.13411074095428285</v>
      </c>
      <c r="BA46" s="44">
        <v>-0.12911074095428285</v>
      </c>
      <c r="BB46" s="44">
        <v>-400076.43209013762</v>
      </c>
      <c r="BC46" s="44">
        <v>3259788.1212913785</v>
      </c>
      <c r="BD46" s="44">
        <v>5215.6609940662056</v>
      </c>
      <c r="BE46" s="44">
        <v>-1.0058069568460781E-2</v>
      </c>
      <c r="BF46" s="44">
        <v>-6534.4734251968512</v>
      </c>
      <c r="BG46" s="44">
        <v>3253253.6478661816</v>
      </c>
      <c r="BH46" s="41" t="s">
        <v>12</v>
      </c>
      <c r="BI46" s="41">
        <v>0</v>
      </c>
      <c r="BJ46" s="41" t="str">
        <f t="shared" si="3"/>
        <v>Primary0</v>
      </c>
    </row>
    <row r="47" spans="1:62">
      <c r="A47" s="43">
        <v>46</v>
      </c>
      <c r="B47" s="43">
        <v>133364</v>
      </c>
      <c r="C47" s="43">
        <v>3022078</v>
      </c>
      <c r="D47" s="43" t="s">
        <v>67</v>
      </c>
      <c r="E47" s="44">
        <v>785832.75</v>
      </c>
      <c r="F47" s="44">
        <v>0</v>
      </c>
      <c r="G47" s="44">
        <v>0</v>
      </c>
      <c r="H47" s="44">
        <v>38128.339534883722</v>
      </c>
      <c r="I47" s="44">
        <v>0</v>
      </c>
      <c r="J47" s="44">
        <v>0</v>
      </c>
      <c r="K47" s="44">
        <v>0</v>
      </c>
      <c r="L47" s="44">
        <v>0</v>
      </c>
      <c r="M47" s="44">
        <v>437.38197424892689</v>
      </c>
      <c r="N47" s="44">
        <v>0</v>
      </c>
      <c r="O47" s="44">
        <v>0</v>
      </c>
      <c r="P47" s="44">
        <v>0</v>
      </c>
      <c r="Q47" s="44">
        <v>0</v>
      </c>
      <c r="R47" s="44">
        <v>0</v>
      </c>
      <c r="S47" s="44">
        <v>0</v>
      </c>
      <c r="T47" s="44">
        <v>0</v>
      </c>
      <c r="U47" s="44">
        <v>0</v>
      </c>
      <c r="V47" s="44">
        <v>5680.8542713567804</v>
      </c>
      <c r="W47" s="44">
        <v>0</v>
      </c>
      <c r="X47" s="44">
        <v>0</v>
      </c>
      <c r="Y47" s="44">
        <v>0</v>
      </c>
      <c r="Z47" s="44">
        <v>0</v>
      </c>
      <c r="AA47" s="44">
        <v>0</v>
      </c>
      <c r="AB47" s="44">
        <v>0</v>
      </c>
      <c r="AC47" s="44">
        <v>122000</v>
      </c>
      <c r="AD47" s="44">
        <v>0</v>
      </c>
      <c r="AE47" s="44">
        <v>0</v>
      </c>
      <c r="AF47" s="44">
        <v>0</v>
      </c>
      <c r="AG47" s="44">
        <v>0</v>
      </c>
      <c r="AH47" s="44">
        <v>0</v>
      </c>
      <c r="AI47" s="44">
        <v>0</v>
      </c>
      <c r="AJ47" s="44">
        <v>0</v>
      </c>
      <c r="AK47" s="44">
        <v>0</v>
      </c>
      <c r="AL47" s="44">
        <v>0</v>
      </c>
      <c r="AM47" s="44">
        <v>0</v>
      </c>
      <c r="AN47" s="44">
        <v>0</v>
      </c>
      <c r="AO47" s="44">
        <v>0</v>
      </c>
      <c r="AP47" s="44">
        <v>785832.75</v>
      </c>
      <c r="AQ47" s="44">
        <v>44246.575780489431</v>
      </c>
      <c r="AR47" s="44">
        <v>122000</v>
      </c>
      <c r="AS47" s="44">
        <v>48756.472323183312</v>
      </c>
      <c r="AT47" s="44">
        <v>952079.32578048948</v>
      </c>
      <c r="AU47" s="44">
        <v>952079.32578048948</v>
      </c>
      <c r="AV47" s="44">
        <v>0</v>
      </c>
      <c r="AW47" s="44">
        <v>830079.32578048948</v>
      </c>
      <c r="AX47" s="44">
        <v>3502.4444125759051</v>
      </c>
      <c r="AY47" s="44">
        <v>3609.9782897196264</v>
      </c>
      <c r="AZ47" s="44">
        <v>-2.9787956744768439E-2</v>
      </c>
      <c r="BA47" s="44">
        <v>1.4787956744768439E-2</v>
      </c>
      <c r="BB47" s="44">
        <v>12652.056063108696</v>
      </c>
      <c r="BC47" s="44">
        <v>964731.38184359821</v>
      </c>
      <c r="BD47" s="44">
        <v>4070.5965478632834</v>
      </c>
      <c r="BE47" s="44">
        <v>-3.1518662481531567E-2</v>
      </c>
      <c r="BF47" s="44">
        <v>-1368.7852325581396</v>
      </c>
      <c r="BG47" s="44">
        <v>963362.59661104006</v>
      </c>
      <c r="BH47" s="41" t="s">
        <v>12</v>
      </c>
      <c r="BI47" s="41">
        <v>0</v>
      </c>
      <c r="BJ47" s="41" t="str">
        <f t="shared" si="3"/>
        <v>Primary0</v>
      </c>
    </row>
    <row r="48" spans="1:62">
      <c r="A48" s="43">
        <v>47</v>
      </c>
      <c r="B48" s="43">
        <v>133365</v>
      </c>
      <c r="C48" s="43">
        <v>3022079</v>
      </c>
      <c r="D48" s="43" t="s">
        <v>20</v>
      </c>
      <c r="E48" s="44">
        <v>1498719</v>
      </c>
      <c r="F48" s="44">
        <v>0</v>
      </c>
      <c r="G48" s="44">
        <v>0</v>
      </c>
      <c r="H48" s="44">
        <v>41506.800000000003</v>
      </c>
      <c r="I48" s="44">
        <v>0</v>
      </c>
      <c r="J48" s="44">
        <v>0</v>
      </c>
      <c r="K48" s="44">
        <v>0</v>
      </c>
      <c r="L48" s="44">
        <v>0</v>
      </c>
      <c r="M48" s="44">
        <v>430.00000000000028</v>
      </c>
      <c r="N48" s="44">
        <v>0</v>
      </c>
      <c r="O48" s="44">
        <v>0</v>
      </c>
      <c r="P48" s="44">
        <v>0</v>
      </c>
      <c r="Q48" s="44">
        <v>0</v>
      </c>
      <c r="R48" s="44">
        <v>0</v>
      </c>
      <c r="S48" s="44">
        <v>0</v>
      </c>
      <c r="T48" s="44">
        <v>0</v>
      </c>
      <c r="U48" s="44">
        <v>0</v>
      </c>
      <c r="V48" s="44">
        <v>10113.350923482843</v>
      </c>
      <c r="W48" s="44">
        <v>0</v>
      </c>
      <c r="X48" s="44">
        <v>0</v>
      </c>
      <c r="Y48" s="44">
        <v>0</v>
      </c>
      <c r="Z48" s="44">
        <v>0</v>
      </c>
      <c r="AA48" s="44">
        <v>0</v>
      </c>
      <c r="AB48" s="44">
        <v>0</v>
      </c>
      <c r="AC48" s="44">
        <v>122000</v>
      </c>
      <c r="AD48" s="44">
        <v>0</v>
      </c>
      <c r="AE48" s="44">
        <v>0</v>
      </c>
      <c r="AF48" s="44">
        <v>0</v>
      </c>
      <c r="AG48" s="44">
        <v>13955.6</v>
      </c>
      <c r="AH48" s="44">
        <v>0</v>
      </c>
      <c r="AI48" s="44">
        <v>0</v>
      </c>
      <c r="AJ48" s="44">
        <v>0</v>
      </c>
      <c r="AK48" s="44">
        <v>0</v>
      </c>
      <c r="AL48" s="44">
        <v>0</v>
      </c>
      <c r="AM48" s="44">
        <v>0</v>
      </c>
      <c r="AN48" s="44">
        <v>0</v>
      </c>
      <c r="AO48" s="44">
        <v>0</v>
      </c>
      <c r="AP48" s="44">
        <v>1498719</v>
      </c>
      <c r="AQ48" s="44">
        <v>52050.150923482848</v>
      </c>
      <c r="AR48" s="44">
        <v>135955.6</v>
      </c>
      <c r="AS48" s="44">
        <v>85943.065923482834</v>
      </c>
      <c r="AT48" s="44">
        <v>1686724.7509234829</v>
      </c>
      <c r="AU48" s="44">
        <v>1686724.7509234829</v>
      </c>
      <c r="AV48" s="44">
        <v>0</v>
      </c>
      <c r="AW48" s="44">
        <v>1550769.1509234828</v>
      </c>
      <c r="AX48" s="44">
        <v>3430.905201158148</v>
      </c>
      <c r="AY48" s="44">
        <v>3425.3280988913525</v>
      </c>
      <c r="AZ48" s="44">
        <v>1.6281950533732982E-3</v>
      </c>
      <c r="BA48" s="44">
        <v>0</v>
      </c>
      <c r="BB48" s="44">
        <v>0</v>
      </c>
      <c r="BC48" s="44">
        <v>1686724.7509234829</v>
      </c>
      <c r="BD48" s="44">
        <v>3731.6919268218649</v>
      </c>
      <c r="BE48" s="44">
        <v>-4.824235589241721E-3</v>
      </c>
      <c r="BF48" s="44">
        <v>-2395.08</v>
      </c>
      <c r="BG48" s="44">
        <v>1684329.6709234829</v>
      </c>
      <c r="BH48" s="41" t="s">
        <v>12</v>
      </c>
      <c r="BI48" s="41">
        <v>0</v>
      </c>
      <c r="BJ48" s="41" t="str">
        <f t="shared" si="3"/>
        <v>Primary0</v>
      </c>
    </row>
    <row r="49" spans="1:62">
      <c r="A49" s="43">
        <v>48</v>
      </c>
      <c r="B49" s="43">
        <v>101315</v>
      </c>
      <c r="C49" s="43">
        <v>3023300</v>
      </c>
      <c r="D49" s="43" t="s">
        <v>225</v>
      </c>
      <c r="E49" s="44">
        <v>692991.75</v>
      </c>
      <c r="F49" s="44">
        <v>0</v>
      </c>
      <c r="G49" s="44">
        <v>0</v>
      </c>
      <c r="H49" s="44">
        <v>126333.80388349514</v>
      </c>
      <c r="I49" s="44">
        <v>0</v>
      </c>
      <c r="J49" s="44">
        <v>0</v>
      </c>
      <c r="K49" s="44">
        <v>0</v>
      </c>
      <c r="L49" s="44">
        <v>0</v>
      </c>
      <c r="M49" s="44">
        <v>21376.844660194183</v>
      </c>
      <c r="N49" s="44">
        <v>5092.0922330097019</v>
      </c>
      <c r="O49" s="44">
        <v>12798.713592233005</v>
      </c>
      <c r="P49" s="44">
        <v>0</v>
      </c>
      <c r="Q49" s="44">
        <v>0</v>
      </c>
      <c r="R49" s="44">
        <v>0</v>
      </c>
      <c r="S49" s="44">
        <v>0</v>
      </c>
      <c r="T49" s="44">
        <v>0</v>
      </c>
      <c r="U49" s="44">
        <v>0</v>
      </c>
      <c r="V49" s="44">
        <v>23050.404624277464</v>
      </c>
      <c r="W49" s="44">
        <v>0</v>
      </c>
      <c r="X49" s="44">
        <v>0</v>
      </c>
      <c r="Y49" s="44">
        <v>0</v>
      </c>
      <c r="Z49" s="44">
        <v>0</v>
      </c>
      <c r="AA49" s="44">
        <v>0</v>
      </c>
      <c r="AB49" s="44">
        <v>0</v>
      </c>
      <c r="AC49" s="44">
        <v>122000</v>
      </c>
      <c r="AD49" s="44">
        <v>0</v>
      </c>
      <c r="AE49" s="44">
        <v>0</v>
      </c>
      <c r="AF49" s="44">
        <v>0</v>
      </c>
      <c r="AG49" s="44">
        <v>0</v>
      </c>
      <c r="AH49" s="44">
        <v>0</v>
      </c>
      <c r="AI49" s="44">
        <v>0</v>
      </c>
      <c r="AJ49" s="44">
        <v>0</v>
      </c>
      <c r="AK49" s="44">
        <v>0</v>
      </c>
      <c r="AL49" s="44">
        <v>0</v>
      </c>
      <c r="AM49" s="44">
        <v>0</v>
      </c>
      <c r="AN49" s="44">
        <v>0</v>
      </c>
      <c r="AO49" s="44">
        <v>0</v>
      </c>
      <c r="AP49" s="44">
        <v>692991.75</v>
      </c>
      <c r="AQ49" s="44">
        <v>188651.85899320952</v>
      </c>
      <c r="AR49" s="44">
        <v>122000</v>
      </c>
      <c r="AS49" s="44">
        <v>87355.324248063873</v>
      </c>
      <c r="AT49" s="44">
        <v>1003643.6089932095</v>
      </c>
      <c r="AU49" s="44">
        <v>1003643.6089932097</v>
      </c>
      <c r="AV49" s="44">
        <v>0</v>
      </c>
      <c r="AW49" s="44">
        <v>881643.60899320955</v>
      </c>
      <c r="AX49" s="44">
        <v>4218.3904736517206</v>
      </c>
      <c r="AY49" s="44">
        <v>4121.0509636363631</v>
      </c>
      <c r="AZ49" s="44">
        <v>2.3620069461472121E-2</v>
      </c>
      <c r="BA49" s="44">
        <v>-1.862006946147212E-2</v>
      </c>
      <c r="BB49" s="44">
        <v>-16037.45933620972</v>
      </c>
      <c r="BC49" s="44">
        <v>987606.14965699986</v>
      </c>
      <c r="BD49" s="44">
        <v>4725.3882758708123</v>
      </c>
      <c r="BE49" s="44">
        <v>-5.0652603369394367E-4</v>
      </c>
      <c r="BF49" s="44">
        <v>-1847.0019902912622</v>
      </c>
      <c r="BG49" s="44">
        <v>985759.14766670857</v>
      </c>
      <c r="BH49" s="41" t="s">
        <v>12</v>
      </c>
      <c r="BI49" s="41">
        <v>0</v>
      </c>
      <c r="BJ49" s="41" t="str">
        <f t="shared" si="3"/>
        <v>Primary0</v>
      </c>
    </row>
    <row r="50" spans="1:62">
      <c r="A50" s="43">
        <v>49</v>
      </c>
      <c r="B50" s="43">
        <v>101316</v>
      </c>
      <c r="C50" s="43">
        <v>3023302</v>
      </c>
      <c r="D50" s="43" t="s">
        <v>29</v>
      </c>
      <c r="E50" s="44">
        <v>653202.75</v>
      </c>
      <c r="F50" s="44">
        <v>0</v>
      </c>
      <c r="G50" s="44">
        <v>0</v>
      </c>
      <c r="H50" s="44">
        <v>23474.180669856461</v>
      </c>
      <c r="I50" s="44">
        <v>0</v>
      </c>
      <c r="J50" s="44">
        <v>0</v>
      </c>
      <c r="K50" s="44">
        <v>0</v>
      </c>
      <c r="L50" s="44">
        <v>0</v>
      </c>
      <c r="M50" s="44">
        <v>1290.0000000000011</v>
      </c>
      <c r="N50" s="44">
        <v>1434.0000000000014</v>
      </c>
      <c r="O50" s="44">
        <v>0</v>
      </c>
      <c r="P50" s="44">
        <v>0</v>
      </c>
      <c r="Q50" s="44">
        <v>0</v>
      </c>
      <c r="R50" s="44">
        <v>0</v>
      </c>
      <c r="S50" s="44">
        <v>0</v>
      </c>
      <c r="T50" s="44">
        <v>0</v>
      </c>
      <c r="U50" s="44">
        <v>0</v>
      </c>
      <c r="V50" s="44">
        <v>8598.4705882352955</v>
      </c>
      <c r="W50" s="44">
        <v>0</v>
      </c>
      <c r="X50" s="44">
        <v>0</v>
      </c>
      <c r="Y50" s="44">
        <v>0</v>
      </c>
      <c r="Z50" s="44">
        <v>0</v>
      </c>
      <c r="AA50" s="44">
        <v>0</v>
      </c>
      <c r="AB50" s="44">
        <v>0</v>
      </c>
      <c r="AC50" s="44">
        <v>122000</v>
      </c>
      <c r="AD50" s="44">
        <v>0</v>
      </c>
      <c r="AE50" s="44">
        <v>0</v>
      </c>
      <c r="AF50" s="44">
        <v>0</v>
      </c>
      <c r="AG50" s="44">
        <v>0</v>
      </c>
      <c r="AH50" s="44">
        <v>0</v>
      </c>
      <c r="AI50" s="44">
        <v>0</v>
      </c>
      <c r="AJ50" s="44">
        <v>0</v>
      </c>
      <c r="AK50" s="44">
        <v>0</v>
      </c>
      <c r="AL50" s="44">
        <v>0</v>
      </c>
      <c r="AM50" s="44">
        <v>0</v>
      </c>
      <c r="AN50" s="44">
        <v>0</v>
      </c>
      <c r="AO50" s="44">
        <v>0</v>
      </c>
      <c r="AP50" s="44">
        <v>653202.75</v>
      </c>
      <c r="AQ50" s="44">
        <v>34796.651258091755</v>
      </c>
      <c r="AR50" s="44">
        <v>122000</v>
      </c>
      <c r="AS50" s="44">
        <v>43232.230472206589</v>
      </c>
      <c r="AT50" s="44">
        <v>809999.40125809179</v>
      </c>
      <c r="AU50" s="44">
        <v>809999.40125809179</v>
      </c>
      <c r="AV50" s="44">
        <v>0</v>
      </c>
      <c r="AW50" s="44">
        <v>687999.40125809179</v>
      </c>
      <c r="AX50" s="44">
        <v>3492.3827475030039</v>
      </c>
      <c r="AY50" s="44">
        <v>3493.4844631578949</v>
      </c>
      <c r="AZ50" s="44">
        <v>-3.1536297542171179E-4</v>
      </c>
      <c r="BA50" s="44">
        <v>0</v>
      </c>
      <c r="BB50" s="44">
        <v>0</v>
      </c>
      <c r="BC50" s="44">
        <v>809999.40125809179</v>
      </c>
      <c r="BD50" s="44">
        <v>4111.6720876045265</v>
      </c>
      <c r="BE50" s="44">
        <v>2.7938931939035516E-3</v>
      </c>
      <c r="BF50" s="44">
        <v>-1081.0351435406699</v>
      </c>
      <c r="BG50" s="44">
        <v>808918.36611455109</v>
      </c>
      <c r="BH50" s="41" t="s">
        <v>12</v>
      </c>
      <c r="BI50" s="41">
        <v>0</v>
      </c>
      <c r="BJ50" s="41" t="str">
        <f t="shared" si="3"/>
        <v>Primary0</v>
      </c>
    </row>
    <row r="51" spans="1:62">
      <c r="A51" s="43">
        <v>50</v>
      </c>
      <c r="B51" s="43">
        <v>101317</v>
      </c>
      <c r="C51" s="43">
        <v>3023304</v>
      </c>
      <c r="D51" s="43" t="s">
        <v>50</v>
      </c>
      <c r="E51" s="44">
        <v>755991</v>
      </c>
      <c r="F51" s="44">
        <v>0</v>
      </c>
      <c r="G51" s="44">
        <v>0</v>
      </c>
      <c r="H51" s="44">
        <v>84215.606877828046</v>
      </c>
      <c r="I51" s="44">
        <v>0</v>
      </c>
      <c r="J51" s="44">
        <v>0</v>
      </c>
      <c r="K51" s="44">
        <v>0</v>
      </c>
      <c r="L51" s="44">
        <v>0</v>
      </c>
      <c r="M51" s="44">
        <v>1727.5770925110144</v>
      </c>
      <c r="N51" s="44">
        <v>18003.964757709193</v>
      </c>
      <c r="O51" s="44">
        <v>67576.387665198286</v>
      </c>
      <c r="P51" s="44">
        <v>0</v>
      </c>
      <c r="Q51" s="44">
        <v>0</v>
      </c>
      <c r="R51" s="44">
        <v>0</v>
      </c>
      <c r="S51" s="44">
        <v>0</v>
      </c>
      <c r="T51" s="44">
        <v>0</v>
      </c>
      <c r="U51" s="44">
        <v>0</v>
      </c>
      <c r="V51" s="44">
        <v>14180.204081632628</v>
      </c>
      <c r="W51" s="44">
        <v>0</v>
      </c>
      <c r="X51" s="44">
        <v>0</v>
      </c>
      <c r="Y51" s="44">
        <v>0</v>
      </c>
      <c r="Z51" s="44">
        <v>0</v>
      </c>
      <c r="AA51" s="44">
        <v>0</v>
      </c>
      <c r="AB51" s="44">
        <v>0</v>
      </c>
      <c r="AC51" s="44">
        <v>122000</v>
      </c>
      <c r="AD51" s="44">
        <v>0</v>
      </c>
      <c r="AE51" s="44">
        <v>0</v>
      </c>
      <c r="AF51" s="44">
        <v>0</v>
      </c>
      <c r="AG51" s="44">
        <v>0</v>
      </c>
      <c r="AH51" s="44">
        <v>0</v>
      </c>
      <c r="AI51" s="44">
        <v>0</v>
      </c>
      <c r="AJ51" s="44">
        <v>0</v>
      </c>
      <c r="AK51" s="44">
        <v>0</v>
      </c>
      <c r="AL51" s="44">
        <v>0</v>
      </c>
      <c r="AM51" s="44">
        <v>0</v>
      </c>
      <c r="AN51" s="44">
        <v>0</v>
      </c>
      <c r="AO51" s="44">
        <v>0</v>
      </c>
      <c r="AP51" s="44">
        <v>755991</v>
      </c>
      <c r="AQ51" s="44">
        <v>185703.74047487919</v>
      </c>
      <c r="AR51" s="44">
        <v>122000</v>
      </c>
      <c r="AS51" s="44">
        <v>82504.506360281943</v>
      </c>
      <c r="AT51" s="44">
        <v>1063694.7404748793</v>
      </c>
      <c r="AU51" s="44">
        <v>1063694.7404748793</v>
      </c>
      <c r="AV51" s="44">
        <v>0</v>
      </c>
      <c r="AW51" s="44">
        <v>941694.74047487928</v>
      </c>
      <c r="AX51" s="44">
        <v>4130.2400898021024</v>
      </c>
      <c r="AY51" s="44">
        <v>3816.3993228699551</v>
      </c>
      <c r="AZ51" s="44">
        <v>8.2234782154855107E-2</v>
      </c>
      <c r="BA51" s="44">
        <v>-7.7234782154855103E-2</v>
      </c>
      <c r="BB51" s="44">
        <v>-67204.999632457824</v>
      </c>
      <c r="BC51" s="44">
        <v>996489.74084242142</v>
      </c>
      <c r="BD51" s="44">
        <v>4370.5690387825498</v>
      </c>
      <c r="BE51" s="44">
        <v>-3.628300930195838E-3</v>
      </c>
      <c r="BF51" s="44">
        <v>-1644.9168325791857</v>
      </c>
      <c r="BG51" s="44">
        <v>994844.82400984224</v>
      </c>
      <c r="BH51" s="41" t="s">
        <v>12</v>
      </c>
      <c r="BI51" s="41">
        <v>0</v>
      </c>
      <c r="BJ51" s="41" t="str">
        <f t="shared" si="3"/>
        <v>Primary0</v>
      </c>
    </row>
    <row r="52" spans="1:62">
      <c r="A52" s="43">
        <v>51</v>
      </c>
      <c r="B52" s="43">
        <v>101318</v>
      </c>
      <c r="C52" s="43">
        <v>3023305</v>
      </c>
      <c r="D52" s="43" t="s">
        <v>59</v>
      </c>
      <c r="E52" s="44">
        <v>484099.5</v>
      </c>
      <c r="F52" s="44">
        <v>0</v>
      </c>
      <c r="G52" s="44">
        <v>0</v>
      </c>
      <c r="H52" s="44">
        <v>9684.92</v>
      </c>
      <c r="I52" s="44">
        <v>0</v>
      </c>
      <c r="J52" s="44">
        <v>0</v>
      </c>
      <c r="K52" s="44">
        <v>0</v>
      </c>
      <c r="L52" s="44">
        <v>0</v>
      </c>
      <c r="M52" s="44">
        <v>0</v>
      </c>
      <c r="N52" s="44">
        <v>0</v>
      </c>
      <c r="O52" s="44">
        <v>0</v>
      </c>
      <c r="P52" s="44">
        <v>0</v>
      </c>
      <c r="Q52" s="44">
        <v>0</v>
      </c>
      <c r="R52" s="44">
        <v>0</v>
      </c>
      <c r="S52" s="44">
        <v>0</v>
      </c>
      <c r="T52" s="44">
        <v>0</v>
      </c>
      <c r="U52" s="44">
        <v>0</v>
      </c>
      <c r="V52" s="44">
        <v>639.50413223140538</v>
      </c>
      <c r="W52" s="44">
        <v>0</v>
      </c>
      <c r="X52" s="44">
        <v>0</v>
      </c>
      <c r="Y52" s="44">
        <v>0</v>
      </c>
      <c r="Z52" s="44">
        <v>0</v>
      </c>
      <c r="AA52" s="44">
        <v>0</v>
      </c>
      <c r="AB52" s="44">
        <v>0</v>
      </c>
      <c r="AC52" s="44">
        <v>122000</v>
      </c>
      <c r="AD52" s="44">
        <v>0</v>
      </c>
      <c r="AE52" s="44">
        <v>0</v>
      </c>
      <c r="AF52" s="44">
        <v>0</v>
      </c>
      <c r="AG52" s="44">
        <v>0</v>
      </c>
      <c r="AH52" s="44">
        <v>0</v>
      </c>
      <c r="AI52" s="44">
        <v>0</v>
      </c>
      <c r="AJ52" s="44">
        <v>0</v>
      </c>
      <c r="AK52" s="44">
        <v>0</v>
      </c>
      <c r="AL52" s="44">
        <v>0</v>
      </c>
      <c r="AM52" s="44">
        <v>0</v>
      </c>
      <c r="AN52" s="44">
        <v>0</v>
      </c>
      <c r="AO52" s="44">
        <v>0</v>
      </c>
      <c r="AP52" s="44">
        <v>484099.5</v>
      </c>
      <c r="AQ52" s="44">
        <v>10324.424132231405</v>
      </c>
      <c r="AR52" s="44">
        <v>122000</v>
      </c>
      <c r="AS52" s="44">
        <v>24360.965632231408</v>
      </c>
      <c r="AT52" s="44">
        <v>616423.92413223139</v>
      </c>
      <c r="AU52" s="44">
        <v>616423.92413223139</v>
      </c>
      <c r="AV52" s="44">
        <v>0</v>
      </c>
      <c r="AW52" s="44">
        <v>494423.92413223139</v>
      </c>
      <c r="AX52" s="44">
        <v>3386.4652337824068</v>
      </c>
      <c r="AY52" s="44">
        <v>3365.6584722222219</v>
      </c>
      <c r="AZ52" s="44">
        <v>6.1820775137790343E-3</v>
      </c>
      <c r="BA52" s="44">
        <v>-1.1820775137790342E-3</v>
      </c>
      <c r="BB52" s="44">
        <v>-580.85650306477282</v>
      </c>
      <c r="BC52" s="44">
        <v>615843.06762916665</v>
      </c>
      <c r="BD52" s="44">
        <v>4218.1032029394974</v>
      </c>
      <c r="BE52" s="44">
        <v>-4.1968820151764286E-3</v>
      </c>
      <c r="BF52" s="44">
        <v>-747.94</v>
      </c>
      <c r="BG52" s="44">
        <v>615095.1276291667</v>
      </c>
      <c r="BH52" s="41" t="s">
        <v>12</v>
      </c>
      <c r="BI52" s="41">
        <v>0</v>
      </c>
      <c r="BJ52" s="41" t="str">
        <f t="shared" si="3"/>
        <v>Primary0</v>
      </c>
    </row>
    <row r="53" spans="1:62">
      <c r="A53" s="43">
        <v>52</v>
      </c>
      <c r="B53" s="43">
        <v>101319</v>
      </c>
      <c r="C53" s="43">
        <v>3023307</v>
      </c>
      <c r="D53" s="43" t="s">
        <v>77</v>
      </c>
      <c r="E53" s="44">
        <v>699623.25</v>
      </c>
      <c r="F53" s="44">
        <v>0</v>
      </c>
      <c r="G53" s="44">
        <v>0</v>
      </c>
      <c r="H53" s="44">
        <v>44484.748190476188</v>
      </c>
      <c r="I53" s="44">
        <v>0</v>
      </c>
      <c r="J53" s="44">
        <v>0</v>
      </c>
      <c r="K53" s="44">
        <v>0</v>
      </c>
      <c r="L53" s="44">
        <v>0</v>
      </c>
      <c r="M53" s="44">
        <v>2364.9999999999982</v>
      </c>
      <c r="N53" s="44">
        <v>1433.9999999999998</v>
      </c>
      <c r="O53" s="44">
        <v>0</v>
      </c>
      <c r="P53" s="44">
        <v>0</v>
      </c>
      <c r="Q53" s="44">
        <v>0</v>
      </c>
      <c r="R53" s="44">
        <v>0</v>
      </c>
      <c r="S53" s="44">
        <v>0</v>
      </c>
      <c r="T53" s="44">
        <v>0</v>
      </c>
      <c r="U53" s="44">
        <v>0</v>
      </c>
      <c r="V53" s="44">
        <v>6834.0555555555547</v>
      </c>
      <c r="W53" s="44">
        <v>0</v>
      </c>
      <c r="X53" s="44">
        <v>0</v>
      </c>
      <c r="Y53" s="44">
        <v>0</v>
      </c>
      <c r="Z53" s="44">
        <v>0</v>
      </c>
      <c r="AA53" s="44">
        <v>0</v>
      </c>
      <c r="AB53" s="44">
        <v>0</v>
      </c>
      <c r="AC53" s="44">
        <v>122000</v>
      </c>
      <c r="AD53" s="44">
        <v>0</v>
      </c>
      <c r="AE53" s="44">
        <v>0</v>
      </c>
      <c r="AF53" s="44">
        <v>0</v>
      </c>
      <c r="AG53" s="44">
        <v>0</v>
      </c>
      <c r="AH53" s="44">
        <v>0</v>
      </c>
      <c r="AI53" s="44">
        <v>0</v>
      </c>
      <c r="AJ53" s="44">
        <v>0</v>
      </c>
      <c r="AK53" s="44">
        <v>0</v>
      </c>
      <c r="AL53" s="44">
        <v>0</v>
      </c>
      <c r="AM53" s="44">
        <v>0</v>
      </c>
      <c r="AN53" s="44">
        <v>0</v>
      </c>
      <c r="AO53" s="44">
        <v>0</v>
      </c>
      <c r="AP53" s="44">
        <v>699623.25</v>
      </c>
      <c r="AQ53" s="44">
        <v>55117.803746031743</v>
      </c>
      <c r="AR53" s="44">
        <v>122000</v>
      </c>
      <c r="AS53" s="44">
        <v>47973.851443650798</v>
      </c>
      <c r="AT53" s="44">
        <v>876741.05374603171</v>
      </c>
      <c r="AU53" s="44">
        <v>876741.05374603171</v>
      </c>
      <c r="AV53" s="44">
        <v>0</v>
      </c>
      <c r="AW53" s="44">
        <v>754741.05374603171</v>
      </c>
      <c r="AX53" s="44">
        <v>3576.9718187015719</v>
      </c>
      <c r="AY53" s="44">
        <v>3565.9174095238095</v>
      </c>
      <c r="AZ53" s="44">
        <v>3.100018286525208E-3</v>
      </c>
      <c r="BA53" s="44">
        <v>0</v>
      </c>
      <c r="BB53" s="44">
        <v>0</v>
      </c>
      <c r="BC53" s="44">
        <v>876741.05374603171</v>
      </c>
      <c r="BD53" s="44">
        <v>4155.170870834274</v>
      </c>
      <c r="BE53" s="44">
        <v>-3.5250308476029169E-3</v>
      </c>
      <c r="BF53" s="44">
        <v>-1291.3702380952382</v>
      </c>
      <c r="BG53" s="44">
        <v>875449.68350793642</v>
      </c>
      <c r="BH53" s="41" t="s">
        <v>12</v>
      </c>
      <c r="BI53" s="41">
        <v>0</v>
      </c>
      <c r="BJ53" s="41" t="str">
        <f t="shared" si="3"/>
        <v>Primary0</v>
      </c>
    </row>
    <row r="54" spans="1:62">
      <c r="A54" s="43">
        <v>53</v>
      </c>
      <c r="B54" s="43">
        <v>101321</v>
      </c>
      <c r="C54" s="43">
        <v>3023309</v>
      </c>
      <c r="D54" s="43" t="s">
        <v>226</v>
      </c>
      <c r="E54" s="44">
        <v>696307.5</v>
      </c>
      <c r="F54" s="44">
        <v>0</v>
      </c>
      <c r="G54" s="44">
        <v>0</v>
      </c>
      <c r="H54" s="44">
        <v>53080.81153846153</v>
      </c>
      <c r="I54" s="44">
        <v>0</v>
      </c>
      <c r="J54" s="44">
        <v>0</v>
      </c>
      <c r="K54" s="44">
        <v>0</v>
      </c>
      <c r="L54" s="44">
        <v>0</v>
      </c>
      <c r="M54" s="44">
        <v>868.26923076922935</v>
      </c>
      <c r="N54" s="44">
        <v>0</v>
      </c>
      <c r="O54" s="44">
        <v>4245.4326923076942</v>
      </c>
      <c r="P54" s="44">
        <v>0</v>
      </c>
      <c r="Q54" s="44">
        <v>0</v>
      </c>
      <c r="R54" s="44">
        <v>0</v>
      </c>
      <c r="S54" s="44">
        <v>0</v>
      </c>
      <c r="T54" s="44">
        <v>0</v>
      </c>
      <c r="U54" s="44">
        <v>0</v>
      </c>
      <c r="V54" s="44">
        <v>11813.966480446923</v>
      </c>
      <c r="W54" s="44">
        <v>0</v>
      </c>
      <c r="X54" s="44">
        <v>0</v>
      </c>
      <c r="Y54" s="44">
        <v>0</v>
      </c>
      <c r="Z54" s="44">
        <v>0</v>
      </c>
      <c r="AA54" s="44">
        <v>0</v>
      </c>
      <c r="AB54" s="44">
        <v>0</v>
      </c>
      <c r="AC54" s="44">
        <v>122000</v>
      </c>
      <c r="AD54" s="44">
        <v>0</v>
      </c>
      <c r="AE54" s="44">
        <v>0</v>
      </c>
      <c r="AF54" s="44">
        <v>0</v>
      </c>
      <c r="AG54" s="44">
        <v>0</v>
      </c>
      <c r="AH54" s="44">
        <v>0</v>
      </c>
      <c r="AI54" s="44">
        <v>0</v>
      </c>
      <c r="AJ54" s="44">
        <v>0</v>
      </c>
      <c r="AK54" s="44">
        <v>0</v>
      </c>
      <c r="AL54" s="44">
        <v>0</v>
      </c>
      <c r="AM54" s="44">
        <v>0</v>
      </c>
      <c r="AN54" s="44">
        <v>0</v>
      </c>
      <c r="AO54" s="44">
        <v>0</v>
      </c>
      <c r="AP54" s="44">
        <v>696307.5</v>
      </c>
      <c r="AQ54" s="44">
        <v>70008.479941985381</v>
      </c>
      <c r="AR54" s="44">
        <v>122000</v>
      </c>
      <c r="AS54" s="44">
        <v>54786.706672754612</v>
      </c>
      <c r="AT54" s="44">
        <v>888315.97994198534</v>
      </c>
      <c r="AU54" s="44">
        <v>888315.97994198545</v>
      </c>
      <c r="AV54" s="44">
        <v>0</v>
      </c>
      <c r="AW54" s="44">
        <v>766315.97994198534</v>
      </c>
      <c r="AX54" s="44">
        <v>3649.123714009454</v>
      </c>
      <c r="AY54" s="44">
        <v>3668.5171185714289</v>
      </c>
      <c r="AZ54" s="44">
        <v>-5.2864424330468802E-3</v>
      </c>
      <c r="BA54" s="44">
        <v>0</v>
      </c>
      <c r="BB54" s="44">
        <v>0</v>
      </c>
      <c r="BC54" s="44">
        <v>888315.97994198534</v>
      </c>
      <c r="BD54" s="44">
        <v>4230.0760949618352</v>
      </c>
      <c r="BE54" s="44">
        <v>-9.9224592631262931E-3</v>
      </c>
      <c r="BF54" s="44">
        <v>-1346.039423076923</v>
      </c>
      <c r="BG54" s="44">
        <v>886969.94051890844</v>
      </c>
      <c r="BH54" s="41" t="s">
        <v>12</v>
      </c>
      <c r="BI54" s="41">
        <v>0</v>
      </c>
      <c r="BJ54" s="41" t="str">
        <f t="shared" si="3"/>
        <v>Primary0</v>
      </c>
    </row>
    <row r="55" spans="1:62">
      <c r="A55" s="43">
        <v>54</v>
      </c>
      <c r="B55" s="43">
        <v>101323</v>
      </c>
      <c r="C55" s="43">
        <v>3023311</v>
      </c>
      <c r="D55" s="43" t="s">
        <v>227</v>
      </c>
      <c r="E55" s="44">
        <v>1389299.25</v>
      </c>
      <c r="F55" s="44">
        <v>0</v>
      </c>
      <c r="G55" s="44">
        <v>0</v>
      </c>
      <c r="H55" s="44">
        <v>41407.974285714285</v>
      </c>
      <c r="I55" s="44">
        <v>0</v>
      </c>
      <c r="J55" s="44">
        <v>0</v>
      </c>
      <c r="K55" s="44">
        <v>0</v>
      </c>
      <c r="L55" s="44">
        <v>0</v>
      </c>
      <c r="M55" s="44">
        <v>2170.7228915662672</v>
      </c>
      <c r="N55" s="44">
        <v>10134.751807228904</v>
      </c>
      <c r="O55" s="44">
        <v>0</v>
      </c>
      <c r="P55" s="44">
        <v>0</v>
      </c>
      <c r="Q55" s="44">
        <v>0</v>
      </c>
      <c r="R55" s="44">
        <v>0</v>
      </c>
      <c r="S55" s="44">
        <v>0</v>
      </c>
      <c r="T55" s="44">
        <v>0</v>
      </c>
      <c r="U55" s="44">
        <v>0</v>
      </c>
      <c r="V55" s="44">
        <v>29774.748603352004</v>
      </c>
      <c r="W55" s="44">
        <v>0</v>
      </c>
      <c r="X55" s="44">
        <v>0</v>
      </c>
      <c r="Y55" s="44">
        <v>0</v>
      </c>
      <c r="Z55" s="44">
        <v>0</v>
      </c>
      <c r="AA55" s="44">
        <v>0</v>
      </c>
      <c r="AB55" s="44">
        <v>0</v>
      </c>
      <c r="AC55" s="44">
        <v>122000</v>
      </c>
      <c r="AD55" s="44">
        <v>0</v>
      </c>
      <c r="AE55" s="44">
        <v>0</v>
      </c>
      <c r="AF55" s="44">
        <v>0</v>
      </c>
      <c r="AG55" s="44">
        <v>0</v>
      </c>
      <c r="AH55" s="44">
        <v>0</v>
      </c>
      <c r="AI55" s="44">
        <v>0</v>
      </c>
      <c r="AJ55" s="44">
        <v>0</v>
      </c>
      <c r="AK55" s="44">
        <v>0</v>
      </c>
      <c r="AL55" s="44">
        <v>0</v>
      </c>
      <c r="AM55" s="44">
        <v>0</v>
      </c>
      <c r="AN55" s="44">
        <v>0</v>
      </c>
      <c r="AO55" s="44">
        <v>0</v>
      </c>
      <c r="AP55" s="44">
        <v>1389299.25</v>
      </c>
      <c r="AQ55" s="44">
        <v>83488.197587861461</v>
      </c>
      <c r="AR55" s="44">
        <v>122000</v>
      </c>
      <c r="AS55" s="44">
        <v>103035.90465025388</v>
      </c>
      <c r="AT55" s="44">
        <v>1594787.4475878614</v>
      </c>
      <c r="AU55" s="44">
        <v>1594787.4475878617</v>
      </c>
      <c r="AV55" s="44">
        <v>0</v>
      </c>
      <c r="AW55" s="44">
        <v>1472787.4475878614</v>
      </c>
      <c r="AX55" s="44">
        <v>3515.005841498476</v>
      </c>
      <c r="AY55" s="44">
        <v>3522.9480541567696</v>
      </c>
      <c r="AZ55" s="44">
        <v>-2.2544223009256245E-3</v>
      </c>
      <c r="BA55" s="44">
        <v>0</v>
      </c>
      <c r="BB55" s="44">
        <v>0</v>
      </c>
      <c r="BC55" s="44">
        <v>1594787.4475878614</v>
      </c>
      <c r="BD55" s="44">
        <v>3806.1752925724618</v>
      </c>
      <c r="BE55" s="44">
        <v>-7.7062128719683765E-3</v>
      </c>
      <c r="BF55" s="44">
        <v>-2240.4528571428573</v>
      </c>
      <c r="BG55" s="44">
        <v>1592546.9947307187</v>
      </c>
      <c r="BH55" s="41" t="s">
        <v>12</v>
      </c>
      <c r="BI55" s="41">
        <v>0</v>
      </c>
      <c r="BJ55" s="41" t="str">
        <f t="shared" si="3"/>
        <v>Primary0</v>
      </c>
    </row>
    <row r="56" spans="1:62">
      <c r="A56" s="43">
        <v>55</v>
      </c>
      <c r="B56" s="43">
        <v>101324</v>
      </c>
      <c r="C56" s="43">
        <v>3023312</v>
      </c>
      <c r="D56" s="43" t="s">
        <v>80</v>
      </c>
      <c r="E56" s="44">
        <v>712886.25</v>
      </c>
      <c r="F56" s="44">
        <v>0</v>
      </c>
      <c r="G56" s="44">
        <v>0</v>
      </c>
      <c r="H56" s="44">
        <v>37530.681308411207</v>
      </c>
      <c r="I56" s="44">
        <v>0</v>
      </c>
      <c r="J56" s="44">
        <v>0</v>
      </c>
      <c r="K56" s="44">
        <v>0</v>
      </c>
      <c r="L56" s="44">
        <v>0</v>
      </c>
      <c r="M56" s="44">
        <v>0</v>
      </c>
      <c r="N56" s="44">
        <v>720.3504672897194</v>
      </c>
      <c r="O56" s="44">
        <v>0</v>
      </c>
      <c r="P56" s="44">
        <v>0</v>
      </c>
      <c r="Q56" s="44">
        <v>0</v>
      </c>
      <c r="R56" s="44">
        <v>0</v>
      </c>
      <c r="S56" s="44">
        <v>0</v>
      </c>
      <c r="T56" s="44">
        <v>0</v>
      </c>
      <c r="U56" s="44">
        <v>0</v>
      </c>
      <c r="V56" s="44">
        <v>2532.2222222222194</v>
      </c>
      <c r="W56" s="44">
        <v>0</v>
      </c>
      <c r="X56" s="44">
        <v>0</v>
      </c>
      <c r="Y56" s="44">
        <v>0</v>
      </c>
      <c r="Z56" s="44">
        <v>0</v>
      </c>
      <c r="AA56" s="44">
        <v>0</v>
      </c>
      <c r="AB56" s="44">
        <v>0</v>
      </c>
      <c r="AC56" s="44">
        <v>122000</v>
      </c>
      <c r="AD56" s="44">
        <v>0</v>
      </c>
      <c r="AE56" s="44">
        <v>0</v>
      </c>
      <c r="AF56" s="44">
        <v>0</v>
      </c>
      <c r="AG56" s="44">
        <v>0</v>
      </c>
      <c r="AH56" s="44">
        <v>0</v>
      </c>
      <c r="AI56" s="44">
        <v>0</v>
      </c>
      <c r="AJ56" s="44">
        <v>0</v>
      </c>
      <c r="AK56" s="44">
        <v>0</v>
      </c>
      <c r="AL56" s="44">
        <v>0</v>
      </c>
      <c r="AM56" s="44">
        <v>0</v>
      </c>
      <c r="AN56" s="44">
        <v>0</v>
      </c>
      <c r="AO56" s="44">
        <v>0</v>
      </c>
      <c r="AP56" s="44">
        <v>712886.25</v>
      </c>
      <c r="AQ56" s="44">
        <v>40783.253997923144</v>
      </c>
      <c r="AR56" s="44">
        <v>122000</v>
      </c>
      <c r="AS56" s="44">
        <v>42262.309827362405</v>
      </c>
      <c r="AT56" s="44">
        <v>875669.50399792311</v>
      </c>
      <c r="AU56" s="44">
        <v>875669.50399792311</v>
      </c>
      <c r="AV56" s="44">
        <v>0</v>
      </c>
      <c r="AW56" s="44">
        <v>753669.50399792311</v>
      </c>
      <c r="AX56" s="44">
        <v>3505.4395534787122</v>
      </c>
      <c r="AY56" s="44">
        <v>3514.8649613953489</v>
      </c>
      <c r="AZ56" s="44">
        <v>-2.6815846469660501E-3</v>
      </c>
      <c r="BA56" s="44">
        <v>0</v>
      </c>
      <c r="BB56" s="44">
        <v>0</v>
      </c>
      <c r="BC56" s="44">
        <v>875669.50399792311</v>
      </c>
      <c r="BD56" s="44">
        <v>4072.8814139438282</v>
      </c>
      <c r="BE56" s="44">
        <v>-7.8984127919438096E-3</v>
      </c>
      <c r="BF56" s="44">
        <v>-1262.0299065420561</v>
      </c>
      <c r="BG56" s="44">
        <v>874407.47409138107</v>
      </c>
      <c r="BH56" s="41" t="s">
        <v>12</v>
      </c>
      <c r="BI56" s="41">
        <v>0</v>
      </c>
      <c r="BJ56" s="41" t="str">
        <f t="shared" si="3"/>
        <v>Primary0</v>
      </c>
    </row>
    <row r="57" spans="1:62">
      <c r="A57" s="43">
        <v>56</v>
      </c>
      <c r="B57" s="43">
        <v>101325</v>
      </c>
      <c r="C57" s="43">
        <v>3023313</v>
      </c>
      <c r="D57" s="43" t="s">
        <v>228</v>
      </c>
      <c r="E57" s="44">
        <v>676413</v>
      </c>
      <c r="F57" s="44">
        <v>0</v>
      </c>
      <c r="G57" s="44">
        <v>0</v>
      </c>
      <c r="H57" s="44">
        <v>75724.600975609763</v>
      </c>
      <c r="I57" s="44">
        <v>0</v>
      </c>
      <c r="J57" s="44">
        <v>0</v>
      </c>
      <c r="K57" s="44">
        <v>0</v>
      </c>
      <c r="L57" s="44">
        <v>0</v>
      </c>
      <c r="M57" s="44">
        <v>6079.6039603960553</v>
      </c>
      <c r="N57" s="44">
        <v>2896.3960396039597</v>
      </c>
      <c r="O57" s="44">
        <v>55206.237623762412</v>
      </c>
      <c r="P57" s="44">
        <v>0</v>
      </c>
      <c r="Q57" s="44">
        <v>0</v>
      </c>
      <c r="R57" s="44">
        <v>0</v>
      </c>
      <c r="S57" s="44">
        <v>0</v>
      </c>
      <c r="T57" s="44">
        <v>0</v>
      </c>
      <c r="U57" s="44">
        <v>0</v>
      </c>
      <c r="V57" s="44">
        <v>14074.792899408238</v>
      </c>
      <c r="W57" s="44">
        <v>0</v>
      </c>
      <c r="X57" s="44">
        <v>0</v>
      </c>
      <c r="Y57" s="44">
        <v>0</v>
      </c>
      <c r="Z57" s="44">
        <v>0</v>
      </c>
      <c r="AA57" s="44">
        <v>0</v>
      </c>
      <c r="AB57" s="44">
        <v>0</v>
      </c>
      <c r="AC57" s="44">
        <v>122000</v>
      </c>
      <c r="AD57" s="44">
        <v>0</v>
      </c>
      <c r="AE57" s="44">
        <v>0</v>
      </c>
      <c r="AF57" s="44">
        <v>0</v>
      </c>
      <c r="AG57" s="44">
        <v>0</v>
      </c>
      <c r="AH57" s="44">
        <v>0</v>
      </c>
      <c r="AI57" s="44">
        <v>0</v>
      </c>
      <c r="AJ57" s="44">
        <v>0</v>
      </c>
      <c r="AK57" s="44">
        <v>0</v>
      </c>
      <c r="AL57" s="44">
        <v>0</v>
      </c>
      <c r="AM57" s="44">
        <v>0</v>
      </c>
      <c r="AN57" s="44">
        <v>0</v>
      </c>
      <c r="AO57" s="44">
        <v>0</v>
      </c>
      <c r="AP57" s="44">
        <v>676413</v>
      </c>
      <c r="AQ57" s="44">
        <v>153981.63149878042</v>
      </c>
      <c r="AR57" s="44">
        <v>122000</v>
      </c>
      <c r="AS57" s="44">
        <v>72494.745619282679</v>
      </c>
      <c r="AT57" s="44">
        <v>952394.63149878045</v>
      </c>
      <c r="AU57" s="44">
        <v>952394.63149878045</v>
      </c>
      <c r="AV57" s="44">
        <v>0</v>
      </c>
      <c r="AW57" s="44">
        <v>830394.63149878045</v>
      </c>
      <c r="AX57" s="44">
        <v>4070.5619191116689</v>
      </c>
      <c r="AY57" s="44">
        <v>4009.2739502439026</v>
      </c>
      <c r="AZ57" s="44">
        <v>1.5286550539665128E-2</v>
      </c>
      <c r="BA57" s="44">
        <v>-1.0286550539665127E-2</v>
      </c>
      <c r="BB57" s="44">
        <v>-8413.2862197755367</v>
      </c>
      <c r="BC57" s="44">
        <v>943981.34527900489</v>
      </c>
      <c r="BD57" s="44">
        <v>4627.3595356813967</v>
      </c>
      <c r="BE57" s="44">
        <v>-7.8588006715563097E-6</v>
      </c>
      <c r="BF57" s="44">
        <v>-1474.3478048780489</v>
      </c>
      <c r="BG57" s="44">
        <v>942506.99747412687</v>
      </c>
      <c r="BH57" s="41" t="s">
        <v>12</v>
      </c>
      <c r="BI57" s="41">
        <v>0</v>
      </c>
      <c r="BJ57" s="41" t="str">
        <f t="shared" si="3"/>
        <v>Primary0</v>
      </c>
    </row>
    <row r="58" spans="1:62">
      <c r="A58" s="43">
        <v>57</v>
      </c>
      <c r="B58" s="43">
        <v>101326</v>
      </c>
      <c r="C58" s="43">
        <v>3023314</v>
      </c>
      <c r="D58" s="43" t="s">
        <v>81</v>
      </c>
      <c r="E58" s="44">
        <v>699623.25</v>
      </c>
      <c r="F58" s="44">
        <v>0</v>
      </c>
      <c r="G58" s="44">
        <v>0</v>
      </c>
      <c r="H58" s="44">
        <v>18158.397511961721</v>
      </c>
      <c r="I58" s="44">
        <v>0</v>
      </c>
      <c r="J58" s="44">
        <v>0</v>
      </c>
      <c r="K58" s="44">
        <v>0</v>
      </c>
      <c r="L58" s="44">
        <v>0</v>
      </c>
      <c r="M58" s="44">
        <v>3672.4047619047637</v>
      </c>
      <c r="N58" s="44">
        <v>6483.7285714285781</v>
      </c>
      <c r="O58" s="44">
        <v>8450.0476190476147</v>
      </c>
      <c r="P58" s="44">
        <v>0</v>
      </c>
      <c r="Q58" s="44">
        <v>0</v>
      </c>
      <c r="R58" s="44">
        <v>0</v>
      </c>
      <c r="S58" s="44">
        <v>0</v>
      </c>
      <c r="T58" s="44">
        <v>0</v>
      </c>
      <c r="U58" s="44">
        <v>0</v>
      </c>
      <c r="V58" s="44">
        <v>10402.79069767442</v>
      </c>
      <c r="W58" s="44">
        <v>0</v>
      </c>
      <c r="X58" s="44">
        <v>0</v>
      </c>
      <c r="Y58" s="44">
        <v>0</v>
      </c>
      <c r="Z58" s="44">
        <v>0</v>
      </c>
      <c r="AA58" s="44">
        <v>0</v>
      </c>
      <c r="AB58" s="44">
        <v>0</v>
      </c>
      <c r="AC58" s="44">
        <v>122000</v>
      </c>
      <c r="AD58" s="44">
        <v>0</v>
      </c>
      <c r="AE58" s="44">
        <v>0</v>
      </c>
      <c r="AF58" s="44">
        <v>0</v>
      </c>
      <c r="AG58" s="44">
        <v>0</v>
      </c>
      <c r="AH58" s="44">
        <v>0</v>
      </c>
      <c r="AI58" s="44">
        <v>0</v>
      </c>
      <c r="AJ58" s="44">
        <v>0</v>
      </c>
      <c r="AK58" s="44">
        <v>0</v>
      </c>
      <c r="AL58" s="44">
        <v>0</v>
      </c>
      <c r="AM58" s="44">
        <v>0</v>
      </c>
      <c r="AN58" s="44">
        <v>0</v>
      </c>
      <c r="AO58" s="44">
        <v>0</v>
      </c>
      <c r="AP58" s="44">
        <v>699623.25</v>
      </c>
      <c r="AQ58" s="44">
        <v>47167.369162017094</v>
      </c>
      <c r="AR58" s="44">
        <v>122000</v>
      </c>
      <c r="AS58" s="44">
        <v>49238.75264054296</v>
      </c>
      <c r="AT58" s="44">
        <v>868790.61916201713</v>
      </c>
      <c r="AU58" s="44">
        <v>868790.61916201701</v>
      </c>
      <c r="AV58" s="44">
        <v>0</v>
      </c>
      <c r="AW58" s="44">
        <v>746790.61916201713</v>
      </c>
      <c r="AX58" s="44">
        <v>3539.2920339432089</v>
      </c>
      <c r="AY58" s="44">
        <v>3533.7485861904765</v>
      </c>
      <c r="AZ58" s="44">
        <v>1.5687159449870346E-3</v>
      </c>
      <c r="BA58" s="44">
        <v>0</v>
      </c>
      <c r="BB58" s="44">
        <v>0</v>
      </c>
      <c r="BC58" s="44">
        <v>868790.61916201713</v>
      </c>
      <c r="BD58" s="44">
        <v>4117.491086075911</v>
      </c>
      <c r="BE58" s="44">
        <v>-4.8843261577943275E-3</v>
      </c>
      <c r="BF58" s="44">
        <v>-1109.653038277512</v>
      </c>
      <c r="BG58" s="44">
        <v>867680.96612373961</v>
      </c>
      <c r="BH58" s="41" t="s">
        <v>12</v>
      </c>
      <c r="BI58" s="41">
        <v>0</v>
      </c>
      <c r="BJ58" s="41" t="str">
        <f t="shared" si="3"/>
        <v>Primary0</v>
      </c>
    </row>
    <row r="59" spans="1:62">
      <c r="A59" s="43">
        <v>58</v>
      </c>
      <c r="B59" s="43">
        <v>101327</v>
      </c>
      <c r="C59" s="43">
        <v>3023315</v>
      </c>
      <c r="D59" s="43" t="s">
        <v>74</v>
      </c>
      <c r="E59" s="44">
        <v>679728.75</v>
      </c>
      <c r="F59" s="44">
        <v>0</v>
      </c>
      <c r="G59" s="44">
        <v>0</v>
      </c>
      <c r="H59" s="44">
        <v>20753.399999999998</v>
      </c>
      <c r="I59" s="44">
        <v>0</v>
      </c>
      <c r="J59" s="44">
        <v>0</v>
      </c>
      <c r="K59" s="44">
        <v>0</v>
      </c>
      <c r="L59" s="44">
        <v>0</v>
      </c>
      <c r="M59" s="44">
        <v>1934.9999999999982</v>
      </c>
      <c r="N59" s="44">
        <v>0</v>
      </c>
      <c r="O59" s="44">
        <v>0</v>
      </c>
      <c r="P59" s="44">
        <v>0</v>
      </c>
      <c r="Q59" s="44">
        <v>0</v>
      </c>
      <c r="R59" s="44">
        <v>0</v>
      </c>
      <c r="S59" s="44">
        <v>0</v>
      </c>
      <c r="T59" s="44">
        <v>0</v>
      </c>
      <c r="U59" s="44">
        <v>0</v>
      </c>
      <c r="V59" s="44">
        <v>16763.142857142826</v>
      </c>
      <c r="W59" s="44">
        <v>0</v>
      </c>
      <c r="X59" s="44">
        <v>0</v>
      </c>
      <c r="Y59" s="44">
        <v>0</v>
      </c>
      <c r="Z59" s="44">
        <v>0</v>
      </c>
      <c r="AA59" s="44">
        <v>1903.0499999999884</v>
      </c>
      <c r="AB59" s="44">
        <v>0</v>
      </c>
      <c r="AC59" s="44">
        <v>122000</v>
      </c>
      <c r="AD59" s="44">
        <v>0</v>
      </c>
      <c r="AE59" s="44">
        <v>0</v>
      </c>
      <c r="AF59" s="44">
        <v>0</v>
      </c>
      <c r="AG59" s="44">
        <v>0</v>
      </c>
      <c r="AH59" s="44">
        <v>0</v>
      </c>
      <c r="AI59" s="44">
        <v>0</v>
      </c>
      <c r="AJ59" s="44">
        <v>0</v>
      </c>
      <c r="AK59" s="44">
        <v>0</v>
      </c>
      <c r="AL59" s="44">
        <v>0</v>
      </c>
      <c r="AM59" s="44">
        <v>0</v>
      </c>
      <c r="AN59" s="44">
        <v>0</v>
      </c>
      <c r="AO59" s="44">
        <v>0</v>
      </c>
      <c r="AP59" s="44">
        <v>679728.75</v>
      </c>
      <c r="AQ59" s="44">
        <v>41354.592857142808</v>
      </c>
      <c r="AR59" s="44">
        <v>122000</v>
      </c>
      <c r="AS59" s="44">
        <v>53791.666607142812</v>
      </c>
      <c r="AT59" s="44">
        <v>843083.34285714279</v>
      </c>
      <c r="AU59" s="44">
        <v>843083.34285714291</v>
      </c>
      <c r="AV59" s="44">
        <v>0</v>
      </c>
      <c r="AW59" s="44">
        <v>721083.34285714279</v>
      </c>
      <c r="AX59" s="44">
        <v>3517.4797212543549</v>
      </c>
      <c r="AY59" s="44">
        <v>3497.4742688442211</v>
      </c>
      <c r="AZ59" s="44">
        <v>5.7199712913813105E-3</v>
      </c>
      <c r="BA59" s="44">
        <v>-7.1997129138131038E-4</v>
      </c>
      <c r="BB59" s="44">
        <v>-516.206618512099</v>
      </c>
      <c r="BC59" s="44">
        <v>842567.13623863074</v>
      </c>
      <c r="BD59" s="44">
        <v>4110.0835914079553</v>
      </c>
      <c r="BE59" s="44">
        <v>-5.674556521750862E-3</v>
      </c>
      <c r="BF59" s="44">
        <v>-1099.575</v>
      </c>
      <c r="BG59" s="44">
        <v>841467.56123863079</v>
      </c>
      <c r="BH59" s="41" t="s">
        <v>12</v>
      </c>
      <c r="BI59" s="41">
        <v>0</v>
      </c>
      <c r="BJ59" s="41" t="str">
        <f t="shared" si="3"/>
        <v>Primary0</v>
      </c>
    </row>
    <row r="60" spans="1:62">
      <c r="A60" s="43">
        <v>59</v>
      </c>
      <c r="B60" s="43">
        <v>101328</v>
      </c>
      <c r="C60" s="43">
        <v>3023316</v>
      </c>
      <c r="D60" s="43" t="s">
        <v>87</v>
      </c>
      <c r="E60" s="44">
        <v>692991.75</v>
      </c>
      <c r="F60" s="44">
        <v>0</v>
      </c>
      <c r="G60" s="44">
        <v>0</v>
      </c>
      <c r="H60" s="44">
        <v>23520.52</v>
      </c>
      <c r="I60" s="44">
        <v>0</v>
      </c>
      <c r="J60" s="44">
        <v>0</v>
      </c>
      <c r="K60" s="44">
        <v>0</v>
      </c>
      <c r="L60" s="44">
        <v>0</v>
      </c>
      <c r="M60" s="44">
        <v>217.07729468599055</v>
      </c>
      <c r="N60" s="44">
        <v>723.92753623188469</v>
      </c>
      <c r="O60" s="44">
        <v>0</v>
      </c>
      <c r="P60" s="44">
        <v>0</v>
      </c>
      <c r="Q60" s="44">
        <v>0</v>
      </c>
      <c r="R60" s="44">
        <v>0</v>
      </c>
      <c r="S60" s="44">
        <v>0</v>
      </c>
      <c r="T60" s="44">
        <v>0</v>
      </c>
      <c r="U60" s="44">
        <v>0</v>
      </c>
      <c r="V60" s="44">
        <v>3864.0697674418648</v>
      </c>
      <c r="W60" s="44">
        <v>0</v>
      </c>
      <c r="X60" s="44">
        <v>0</v>
      </c>
      <c r="Y60" s="44">
        <v>0</v>
      </c>
      <c r="Z60" s="44">
        <v>0</v>
      </c>
      <c r="AA60" s="44">
        <v>0</v>
      </c>
      <c r="AB60" s="44">
        <v>0</v>
      </c>
      <c r="AC60" s="44">
        <v>122000</v>
      </c>
      <c r="AD60" s="44">
        <v>0</v>
      </c>
      <c r="AE60" s="44">
        <v>0</v>
      </c>
      <c r="AF60" s="44">
        <v>0</v>
      </c>
      <c r="AG60" s="44">
        <v>0</v>
      </c>
      <c r="AH60" s="44">
        <v>0</v>
      </c>
      <c r="AI60" s="44">
        <v>0</v>
      </c>
      <c r="AJ60" s="44">
        <v>0</v>
      </c>
      <c r="AK60" s="44">
        <v>0</v>
      </c>
      <c r="AL60" s="44">
        <v>0</v>
      </c>
      <c r="AM60" s="44">
        <v>0</v>
      </c>
      <c r="AN60" s="44">
        <v>0</v>
      </c>
      <c r="AO60" s="44">
        <v>0</v>
      </c>
      <c r="AP60" s="44">
        <v>692991.75</v>
      </c>
      <c r="AQ60" s="44">
        <v>28325.594598359741</v>
      </c>
      <c r="AR60" s="44">
        <v>122000</v>
      </c>
      <c r="AS60" s="44">
        <v>39941.003483625442</v>
      </c>
      <c r="AT60" s="44">
        <v>843317.34459835978</v>
      </c>
      <c r="AU60" s="44">
        <v>843317.34459835978</v>
      </c>
      <c r="AV60" s="44">
        <v>0</v>
      </c>
      <c r="AW60" s="44">
        <v>721317.34459835978</v>
      </c>
      <c r="AX60" s="44">
        <v>3451.2791607577024</v>
      </c>
      <c r="AY60" s="44">
        <v>3434.7313419047623</v>
      </c>
      <c r="AZ60" s="44">
        <v>4.8177913221484469E-3</v>
      </c>
      <c r="BA60" s="44">
        <v>0</v>
      </c>
      <c r="BB60" s="44">
        <v>0</v>
      </c>
      <c r="BC60" s="44">
        <v>843317.34459835978</v>
      </c>
      <c r="BD60" s="44">
        <v>4035.0112181739701</v>
      </c>
      <c r="BE60" s="44">
        <v>-9.0933208322019343E-4</v>
      </c>
      <c r="BF60" s="44">
        <v>-1137.335</v>
      </c>
      <c r="BG60" s="44">
        <v>842180.00959835981</v>
      </c>
      <c r="BH60" s="41" t="s">
        <v>12</v>
      </c>
      <c r="BI60" s="41">
        <v>0</v>
      </c>
      <c r="BJ60" s="41" t="str">
        <f t="shared" si="3"/>
        <v>Primary0</v>
      </c>
    </row>
    <row r="61" spans="1:62">
      <c r="A61" s="43">
        <v>60</v>
      </c>
      <c r="B61" s="43">
        <v>101329</v>
      </c>
      <c r="C61" s="43">
        <v>3023317</v>
      </c>
      <c r="D61" s="43" t="s">
        <v>229</v>
      </c>
      <c r="E61" s="44">
        <v>789148.5</v>
      </c>
      <c r="F61" s="44">
        <v>0</v>
      </c>
      <c r="G61" s="44">
        <v>0</v>
      </c>
      <c r="H61" s="44">
        <v>71945.119999999995</v>
      </c>
      <c r="I61" s="44">
        <v>0</v>
      </c>
      <c r="J61" s="44">
        <v>0</v>
      </c>
      <c r="K61" s="44">
        <v>0</v>
      </c>
      <c r="L61" s="44">
        <v>0</v>
      </c>
      <c r="M61" s="44">
        <v>859.99999999999841</v>
      </c>
      <c r="N61" s="44">
        <v>2867.9999999999945</v>
      </c>
      <c r="O61" s="44">
        <v>8409.9999999999945</v>
      </c>
      <c r="P61" s="44">
        <v>0</v>
      </c>
      <c r="Q61" s="44">
        <v>0</v>
      </c>
      <c r="R61" s="44">
        <v>0</v>
      </c>
      <c r="S61" s="44">
        <v>0</v>
      </c>
      <c r="T61" s="44">
        <v>0</v>
      </c>
      <c r="U61" s="44">
        <v>0</v>
      </c>
      <c r="V61" s="44">
        <v>25470.576923076933</v>
      </c>
      <c r="W61" s="44">
        <v>0</v>
      </c>
      <c r="X61" s="44">
        <v>0</v>
      </c>
      <c r="Y61" s="44">
        <v>0</v>
      </c>
      <c r="Z61" s="44">
        <v>0</v>
      </c>
      <c r="AA61" s="44">
        <v>0</v>
      </c>
      <c r="AB61" s="44">
        <v>0</v>
      </c>
      <c r="AC61" s="44">
        <v>122000</v>
      </c>
      <c r="AD61" s="44">
        <v>0</v>
      </c>
      <c r="AE61" s="44">
        <v>0</v>
      </c>
      <c r="AF61" s="44">
        <v>0</v>
      </c>
      <c r="AG61" s="44">
        <v>0</v>
      </c>
      <c r="AH61" s="44">
        <v>0</v>
      </c>
      <c r="AI61" s="44">
        <v>0</v>
      </c>
      <c r="AJ61" s="44">
        <v>0</v>
      </c>
      <c r="AK61" s="44">
        <v>0</v>
      </c>
      <c r="AL61" s="44">
        <v>0</v>
      </c>
      <c r="AM61" s="44">
        <v>0</v>
      </c>
      <c r="AN61" s="44">
        <v>0</v>
      </c>
      <c r="AO61" s="44">
        <v>0</v>
      </c>
      <c r="AP61" s="44">
        <v>789148.5</v>
      </c>
      <c r="AQ61" s="44">
        <v>109553.69692307693</v>
      </c>
      <c r="AR61" s="44">
        <v>122000</v>
      </c>
      <c r="AS61" s="44">
        <v>77798.883423076928</v>
      </c>
      <c r="AT61" s="44">
        <v>1020702.1969230769</v>
      </c>
      <c r="AU61" s="44">
        <v>1020702.1969230769</v>
      </c>
      <c r="AV61" s="44">
        <v>0</v>
      </c>
      <c r="AW61" s="44">
        <v>898702.19692307687</v>
      </c>
      <c r="AX61" s="44">
        <v>3776.0596509372976</v>
      </c>
      <c r="AY61" s="44">
        <v>3695.2398367088608</v>
      </c>
      <c r="AZ61" s="44">
        <v>2.1871331171948616E-2</v>
      </c>
      <c r="BA61" s="44">
        <v>-1.6871331171948615E-2</v>
      </c>
      <c r="BB61" s="44">
        <v>-14837.780380684419</v>
      </c>
      <c r="BC61" s="44">
        <v>1005864.4165423925</v>
      </c>
      <c r="BD61" s="44">
        <v>4226.3210779092124</v>
      </c>
      <c r="BE61" s="44">
        <v>-1.579654858598678E-3</v>
      </c>
      <c r="BF61" s="44">
        <v>-1606.87</v>
      </c>
      <c r="BG61" s="44">
        <v>1004257.5465423925</v>
      </c>
      <c r="BH61" s="41" t="s">
        <v>12</v>
      </c>
      <c r="BI61" s="41">
        <v>0</v>
      </c>
      <c r="BJ61" s="41" t="str">
        <f t="shared" si="3"/>
        <v>Primary0</v>
      </c>
    </row>
    <row r="62" spans="1:62">
      <c r="A62" s="43">
        <v>61</v>
      </c>
      <c r="B62" s="43">
        <v>101330</v>
      </c>
      <c r="C62" s="43">
        <v>3023500</v>
      </c>
      <c r="D62" s="43" t="s">
        <v>230</v>
      </c>
      <c r="E62" s="44">
        <v>586887.75</v>
      </c>
      <c r="F62" s="44">
        <v>0</v>
      </c>
      <c r="G62" s="44">
        <v>0</v>
      </c>
      <c r="H62" s="44">
        <v>29219.843863636364</v>
      </c>
      <c r="I62" s="44">
        <v>0</v>
      </c>
      <c r="J62" s="44">
        <v>0</v>
      </c>
      <c r="K62" s="44">
        <v>0</v>
      </c>
      <c r="L62" s="44">
        <v>0</v>
      </c>
      <c r="M62" s="44">
        <v>14270.625</v>
      </c>
      <c r="N62" s="44">
        <v>17305.772727272681</v>
      </c>
      <c r="O62" s="44">
        <v>0</v>
      </c>
      <c r="P62" s="44">
        <v>0</v>
      </c>
      <c r="Q62" s="44">
        <v>0</v>
      </c>
      <c r="R62" s="44">
        <v>0</v>
      </c>
      <c r="S62" s="44">
        <v>0</v>
      </c>
      <c r="T62" s="44">
        <v>0</v>
      </c>
      <c r="U62" s="44">
        <v>0</v>
      </c>
      <c r="V62" s="44">
        <v>44829.557522123869</v>
      </c>
      <c r="W62" s="44">
        <v>0</v>
      </c>
      <c r="X62" s="44">
        <v>0</v>
      </c>
      <c r="Y62" s="44">
        <v>0</v>
      </c>
      <c r="Z62" s="44">
        <v>0</v>
      </c>
      <c r="AA62" s="44">
        <v>0</v>
      </c>
      <c r="AB62" s="44">
        <v>0</v>
      </c>
      <c r="AC62" s="44">
        <v>122000</v>
      </c>
      <c r="AD62" s="44">
        <v>0</v>
      </c>
      <c r="AE62" s="44">
        <v>0</v>
      </c>
      <c r="AF62" s="44">
        <v>0</v>
      </c>
      <c r="AG62" s="44">
        <v>0</v>
      </c>
      <c r="AH62" s="44">
        <v>0</v>
      </c>
      <c r="AI62" s="44">
        <v>0</v>
      </c>
      <c r="AJ62" s="44">
        <v>0</v>
      </c>
      <c r="AK62" s="44">
        <v>0</v>
      </c>
      <c r="AL62" s="44">
        <v>0</v>
      </c>
      <c r="AM62" s="44">
        <v>0</v>
      </c>
      <c r="AN62" s="44">
        <v>0</v>
      </c>
      <c r="AO62" s="44">
        <v>0</v>
      </c>
      <c r="AP62" s="44">
        <v>586887.75</v>
      </c>
      <c r="AQ62" s="44">
        <v>105625.79911303292</v>
      </c>
      <c r="AR62" s="44">
        <v>122000</v>
      </c>
      <c r="AS62" s="44">
        <v>83398.754590305674</v>
      </c>
      <c r="AT62" s="44">
        <v>814513.54911303287</v>
      </c>
      <c r="AU62" s="44">
        <v>814513.54911303299</v>
      </c>
      <c r="AV62" s="44">
        <v>0</v>
      </c>
      <c r="AW62" s="44">
        <v>692513.54911303287</v>
      </c>
      <c r="AX62" s="44">
        <v>3912.505927192276</v>
      </c>
      <c r="AY62" s="44">
        <v>3758.0839327683616</v>
      </c>
      <c r="AZ62" s="44">
        <v>4.1090618833028746E-2</v>
      </c>
      <c r="BA62" s="44">
        <v>-3.6090618833028748E-2</v>
      </c>
      <c r="BB62" s="44">
        <v>-24006.788732532845</v>
      </c>
      <c r="BC62" s="44">
        <v>790506.7603805</v>
      </c>
      <c r="BD62" s="44">
        <v>4466.1398891553672</v>
      </c>
      <c r="BE62" s="44">
        <v>-9.4166694682085161E-4</v>
      </c>
      <c r="BF62" s="44">
        <v>-1027.3944886363638</v>
      </c>
      <c r="BG62" s="44">
        <v>789479.36589186359</v>
      </c>
      <c r="BH62" s="41" t="s">
        <v>12</v>
      </c>
      <c r="BI62" s="41">
        <v>0</v>
      </c>
      <c r="BJ62" s="41" t="str">
        <f t="shared" si="3"/>
        <v>Primary0</v>
      </c>
    </row>
    <row r="63" spans="1:62">
      <c r="A63" s="43">
        <v>62</v>
      </c>
      <c r="B63" s="43">
        <v>101331</v>
      </c>
      <c r="C63" s="43">
        <v>3023501</v>
      </c>
      <c r="D63" s="43" t="s">
        <v>66</v>
      </c>
      <c r="E63" s="44">
        <v>699623.25</v>
      </c>
      <c r="F63" s="44">
        <v>0</v>
      </c>
      <c r="G63" s="44">
        <v>0</v>
      </c>
      <c r="H63" s="44">
        <v>65027.32</v>
      </c>
      <c r="I63" s="44">
        <v>0</v>
      </c>
      <c r="J63" s="44">
        <v>0</v>
      </c>
      <c r="K63" s="44">
        <v>0</v>
      </c>
      <c r="L63" s="44">
        <v>0</v>
      </c>
      <c r="M63" s="44">
        <v>3009.9999999999986</v>
      </c>
      <c r="N63" s="44">
        <v>3585.0000000000032</v>
      </c>
      <c r="O63" s="44">
        <v>67279.999999999971</v>
      </c>
      <c r="P63" s="44">
        <v>0</v>
      </c>
      <c r="Q63" s="44">
        <v>0</v>
      </c>
      <c r="R63" s="44">
        <v>0</v>
      </c>
      <c r="S63" s="44">
        <v>0</v>
      </c>
      <c r="T63" s="44">
        <v>0</v>
      </c>
      <c r="U63" s="44">
        <v>0</v>
      </c>
      <c r="V63" s="44">
        <v>9995.9776536312856</v>
      </c>
      <c r="W63" s="44">
        <v>0</v>
      </c>
      <c r="X63" s="44">
        <v>0</v>
      </c>
      <c r="Y63" s="44">
        <v>0</v>
      </c>
      <c r="Z63" s="44">
        <v>0</v>
      </c>
      <c r="AA63" s="44">
        <v>0</v>
      </c>
      <c r="AB63" s="44">
        <v>0</v>
      </c>
      <c r="AC63" s="44">
        <v>122000</v>
      </c>
      <c r="AD63" s="44">
        <v>0</v>
      </c>
      <c r="AE63" s="44">
        <v>0</v>
      </c>
      <c r="AF63" s="44">
        <v>0</v>
      </c>
      <c r="AG63" s="44">
        <v>0</v>
      </c>
      <c r="AH63" s="44">
        <v>0</v>
      </c>
      <c r="AI63" s="44">
        <v>0</v>
      </c>
      <c r="AJ63" s="44">
        <v>0</v>
      </c>
      <c r="AK63" s="44">
        <v>0</v>
      </c>
      <c r="AL63" s="44">
        <v>0</v>
      </c>
      <c r="AM63" s="44">
        <v>0</v>
      </c>
      <c r="AN63" s="44">
        <v>0</v>
      </c>
      <c r="AO63" s="44">
        <v>0</v>
      </c>
      <c r="AP63" s="44">
        <v>699623.25</v>
      </c>
      <c r="AQ63" s="44">
        <v>148898.29765363125</v>
      </c>
      <c r="AR63" s="44">
        <v>122000</v>
      </c>
      <c r="AS63" s="44">
        <v>69259.487903631278</v>
      </c>
      <c r="AT63" s="44">
        <v>970521.54765363131</v>
      </c>
      <c r="AU63" s="44">
        <v>970521.54765363119</v>
      </c>
      <c r="AV63" s="44">
        <v>0</v>
      </c>
      <c r="AW63" s="44">
        <v>848521.54765363131</v>
      </c>
      <c r="AX63" s="44">
        <v>4021.4291357992006</v>
      </c>
      <c r="AY63" s="44">
        <v>3800.3135483412325</v>
      </c>
      <c r="AZ63" s="44">
        <v>5.818351160905684E-2</v>
      </c>
      <c r="BA63" s="44">
        <v>-5.3183511609056842E-2</v>
      </c>
      <c r="BB63" s="44">
        <v>-42646.058160131266</v>
      </c>
      <c r="BC63" s="44">
        <v>927875.48949350009</v>
      </c>
      <c r="BD63" s="44">
        <v>4397.51416821564</v>
      </c>
      <c r="BE63" s="44">
        <v>-9.0842231324372857E-4</v>
      </c>
      <c r="BF63" s="44">
        <v>-1433.165</v>
      </c>
      <c r="BG63" s="44">
        <v>926442.32449350005</v>
      </c>
      <c r="BH63" s="41" t="s">
        <v>12</v>
      </c>
      <c r="BI63" s="41">
        <v>0</v>
      </c>
      <c r="BJ63" s="41" t="str">
        <f t="shared" si="3"/>
        <v>Primary0</v>
      </c>
    </row>
    <row r="64" spans="1:62">
      <c r="A64" s="43">
        <v>63</v>
      </c>
      <c r="B64" s="43">
        <v>101332</v>
      </c>
      <c r="C64" s="43">
        <v>3023502</v>
      </c>
      <c r="D64" s="43" t="s">
        <v>73</v>
      </c>
      <c r="E64" s="44">
        <v>1034514</v>
      </c>
      <c r="F64" s="44">
        <v>0</v>
      </c>
      <c r="G64" s="44">
        <v>0</v>
      </c>
      <c r="H64" s="44">
        <v>81819.940392156859</v>
      </c>
      <c r="I64" s="44">
        <v>0</v>
      </c>
      <c r="J64" s="44">
        <v>0</v>
      </c>
      <c r="K64" s="44">
        <v>0</v>
      </c>
      <c r="L64" s="44">
        <v>0</v>
      </c>
      <c r="M64" s="44">
        <v>26098.649517684913</v>
      </c>
      <c r="N64" s="44">
        <v>6473.7491961414844</v>
      </c>
      <c r="O64" s="44">
        <v>113900.06430868164</v>
      </c>
      <c r="P64" s="44">
        <v>0</v>
      </c>
      <c r="Q64" s="44">
        <v>0</v>
      </c>
      <c r="R64" s="44">
        <v>0</v>
      </c>
      <c r="S64" s="44">
        <v>0</v>
      </c>
      <c r="T64" s="44">
        <v>0</v>
      </c>
      <c r="U64" s="44">
        <v>0</v>
      </c>
      <c r="V64" s="44">
        <v>30065.454545454577</v>
      </c>
      <c r="W64" s="44">
        <v>0</v>
      </c>
      <c r="X64" s="44">
        <v>0</v>
      </c>
      <c r="Y64" s="44">
        <v>0</v>
      </c>
      <c r="Z64" s="44">
        <v>0</v>
      </c>
      <c r="AA64" s="44">
        <v>0</v>
      </c>
      <c r="AB64" s="44">
        <v>0</v>
      </c>
      <c r="AC64" s="44">
        <v>122000</v>
      </c>
      <c r="AD64" s="44">
        <v>0</v>
      </c>
      <c r="AE64" s="44">
        <v>0</v>
      </c>
      <c r="AF64" s="44">
        <v>0</v>
      </c>
      <c r="AG64" s="44">
        <v>0</v>
      </c>
      <c r="AH64" s="44">
        <v>0</v>
      </c>
      <c r="AI64" s="44">
        <v>0</v>
      </c>
      <c r="AJ64" s="44">
        <v>0</v>
      </c>
      <c r="AK64" s="44">
        <v>0</v>
      </c>
      <c r="AL64" s="44">
        <v>0</v>
      </c>
      <c r="AM64" s="44">
        <v>0</v>
      </c>
      <c r="AN64" s="44">
        <v>0</v>
      </c>
      <c r="AO64" s="44">
        <v>0</v>
      </c>
      <c r="AP64" s="44">
        <v>1034514</v>
      </c>
      <c r="AQ64" s="44">
        <v>258357.85796011949</v>
      </c>
      <c r="AR64" s="44">
        <v>122000</v>
      </c>
      <c r="AS64" s="44">
        <v>122277.06522838755</v>
      </c>
      <c r="AT64" s="44">
        <v>1414871.8579601194</v>
      </c>
      <c r="AU64" s="44">
        <v>1414871.8579601194</v>
      </c>
      <c r="AV64" s="44">
        <v>0</v>
      </c>
      <c r="AW64" s="44">
        <v>1292871.8579601194</v>
      </c>
      <c r="AX64" s="44">
        <v>4143.8200575644851</v>
      </c>
      <c r="AY64" s="44">
        <v>3879.727952287582</v>
      </c>
      <c r="AZ64" s="44">
        <v>6.8069748323767901E-2</v>
      </c>
      <c r="BA64" s="44">
        <v>-6.3069748323767896E-2</v>
      </c>
      <c r="BB64" s="44">
        <v>-76344.361240825136</v>
      </c>
      <c r="BC64" s="44">
        <v>1338527.4967192942</v>
      </c>
      <c r="BD64" s="44">
        <v>4290.1522330746611</v>
      </c>
      <c r="BE64" s="44">
        <v>-2.6197227130241307E-3</v>
      </c>
      <c r="BF64" s="44">
        <v>-2020.2407843137255</v>
      </c>
      <c r="BG64" s="44">
        <v>1336507.2559349805</v>
      </c>
      <c r="BH64" s="41" t="s">
        <v>12</v>
      </c>
      <c r="BI64" s="41">
        <v>0</v>
      </c>
      <c r="BJ64" s="41" t="str">
        <f t="shared" si="3"/>
        <v>Primary0</v>
      </c>
    </row>
    <row r="65" spans="1:62">
      <c r="A65" s="43">
        <v>64</v>
      </c>
      <c r="B65" s="43">
        <v>101333</v>
      </c>
      <c r="C65" s="43">
        <v>3023504</v>
      </c>
      <c r="D65" s="43" t="s">
        <v>75</v>
      </c>
      <c r="E65" s="44">
        <v>1442351.25</v>
      </c>
      <c r="F65" s="44">
        <v>0</v>
      </c>
      <c r="G65" s="44">
        <v>0</v>
      </c>
      <c r="H65" s="44">
        <v>92264.525943396206</v>
      </c>
      <c r="I65" s="44">
        <v>0</v>
      </c>
      <c r="J65" s="44">
        <v>0</v>
      </c>
      <c r="K65" s="44">
        <v>0</v>
      </c>
      <c r="L65" s="44">
        <v>0</v>
      </c>
      <c r="M65" s="44">
        <v>9135.0000000000036</v>
      </c>
      <c r="N65" s="44">
        <v>2176.0116279069762</v>
      </c>
      <c r="O65" s="44">
        <v>0</v>
      </c>
      <c r="P65" s="44">
        <v>0</v>
      </c>
      <c r="Q65" s="44">
        <v>0</v>
      </c>
      <c r="R65" s="44">
        <v>0</v>
      </c>
      <c r="S65" s="44">
        <v>0</v>
      </c>
      <c r="T65" s="44">
        <v>0</v>
      </c>
      <c r="U65" s="44">
        <v>0</v>
      </c>
      <c r="V65" s="44">
        <v>26099.999999999927</v>
      </c>
      <c r="W65" s="44">
        <v>0</v>
      </c>
      <c r="X65" s="44">
        <v>0</v>
      </c>
      <c r="Y65" s="44">
        <v>0</v>
      </c>
      <c r="Z65" s="44">
        <v>0</v>
      </c>
      <c r="AA65" s="44">
        <v>0</v>
      </c>
      <c r="AB65" s="44">
        <v>0</v>
      </c>
      <c r="AC65" s="44">
        <v>122000</v>
      </c>
      <c r="AD65" s="44">
        <v>0</v>
      </c>
      <c r="AE65" s="44">
        <v>0</v>
      </c>
      <c r="AF65" s="44">
        <v>0</v>
      </c>
      <c r="AG65" s="44">
        <v>0</v>
      </c>
      <c r="AH65" s="44">
        <v>0</v>
      </c>
      <c r="AI65" s="44">
        <v>0</v>
      </c>
      <c r="AJ65" s="44">
        <v>0</v>
      </c>
      <c r="AK65" s="44">
        <v>0</v>
      </c>
      <c r="AL65" s="44">
        <v>0</v>
      </c>
      <c r="AM65" s="44">
        <v>0</v>
      </c>
      <c r="AN65" s="44">
        <v>0</v>
      </c>
      <c r="AO65" s="44">
        <v>0</v>
      </c>
      <c r="AP65" s="44">
        <v>1442351.25</v>
      </c>
      <c r="AQ65" s="44">
        <v>129675.53757130311</v>
      </c>
      <c r="AR65" s="44">
        <v>122000</v>
      </c>
      <c r="AS65" s="44">
        <v>111720.91376426056</v>
      </c>
      <c r="AT65" s="44">
        <v>1694026.7875713031</v>
      </c>
      <c r="AU65" s="44">
        <v>1694026.7875713031</v>
      </c>
      <c r="AV65" s="44">
        <v>0</v>
      </c>
      <c r="AW65" s="44">
        <v>1572026.7875713031</v>
      </c>
      <c r="AX65" s="44">
        <v>3613.8546840719609</v>
      </c>
      <c r="AY65" s="44">
        <v>3579.1661846698112</v>
      </c>
      <c r="AZ65" s="44">
        <v>9.6917822789918569E-3</v>
      </c>
      <c r="BA65" s="44">
        <v>-4.6917822789918568E-3</v>
      </c>
      <c r="BB65" s="44">
        <v>-7304.8107882783124</v>
      </c>
      <c r="BC65" s="44">
        <v>1686721.9767830248</v>
      </c>
      <c r="BD65" s="44">
        <v>3877.5217857081029</v>
      </c>
      <c r="BE65" s="44">
        <v>-3.1826631907364566E-3</v>
      </c>
      <c r="BF65" s="44">
        <v>-2666.1293632075472</v>
      </c>
      <c r="BG65" s="44">
        <v>1684055.8474198172</v>
      </c>
      <c r="BH65" s="41" t="s">
        <v>12</v>
      </c>
      <c r="BI65" s="41">
        <v>0</v>
      </c>
      <c r="BJ65" s="41" t="str">
        <f t="shared" si="3"/>
        <v>Primary0</v>
      </c>
    </row>
    <row r="66" spans="1:62">
      <c r="A66" s="43">
        <v>65</v>
      </c>
      <c r="B66" s="43">
        <v>101334</v>
      </c>
      <c r="C66" s="43">
        <v>3023506</v>
      </c>
      <c r="D66" s="43" t="s">
        <v>84</v>
      </c>
      <c r="E66" s="44">
        <v>1070987.25</v>
      </c>
      <c r="F66" s="44">
        <v>0</v>
      </c>
      <c r="G66" s="44">
        <v>0</v>
      </c>
      <c r="H66" s="44">
        <v>69392.83850931676</v>
      </c>
      <c r="I66" s="44">
        <v>0</v>
      </c>
      <c r="J66" s="44">
        <v>0</v>
      </c>
      <c r="K66" s="44">
        <v>0</v>
      </c>
      <c r="L66" s="44">
        <v>0</v>
      </c>
      <c r="M66" s="44">
        <v>5804.9999999999973</v>
      </c>
      <c r="N66" s="44">
        <v>13622.999999999998</v>
      </c>
      <c r="O66" s="44">
        <v>16820.00000000004</v>
      </c>
      <c r="P66" s="44">
        <v>0</v>
      </c>
      <c r="Q66" s="44">
        <v>0</v>
      </c>
      <c r="R66" s="44">
        <v>0</v>
      </c>
      <c r="S66" s="44">
        <v>0</v>
      </c>
      <c r="T66" s="44">
        <v>0</v>
      </c>
      <c r="U66" s="44">
        <v>0</v>
      </c>
      <c r="V66" s="44">
        <v>14886.086956521734</v>
      </c>
      <c r="W66" s="44">
        <v>0</v>
      </c>
      <c r="X66" s="44">
        <v>0</v>
      </c>
      <c r="Y66" s="44">
        <v>0</v>
      </c>
      <c r="Z66" s="44">
        <v>0</v>
      </c>
      <c r="AA66" s="44">
        <v>0</v>
      </c>
      <c r="AB66" s="44">
        <v>0</v>
      </c>
      <c r="AC66" s="44">
        <v>122000</v>
      </c>
      <c r="AD66" s="44">
        <v>0</v>
      </c>
      <c r="AE66" s="44">
        <v>0</v>
      </c>
      <c r="AF66" s="44">
        <v>0</v>
      </c>
      <c r="AG66" s="44">
        <v>0</v>
      </c>
      <c r="AH66" s="44">
        <v>0</v>
      </c>
      <c r="AI66" s="44">
        <v>0</v>
      </c>
      <c r="AJ66" s="44">
        <v>0</v>
      </c>
      <c r="AK66" s="44">
        <v>0</v>
      </c>
      <c r="AL66" s="44">
        <v>0</v>
      </c>
      <c r="AM66" s="44">
        <v>0</v>
      </c>
      <c r="AN66" s="44">
        <v>0</v>
      </c>
      <c r="AO66" s="44">
        <v>0</v>
      </c>
      <c r="AP66" s="44">
        <v>1070987.25</v>
      </c>
      <c r="AQ66" s="44">
        <v>120526.92546583853</v>
      </c>
      <c r="AR66" s="44">
        <v>122000</v>
      </c>
      <c r="AS66" s="44">
        <v>84208.680908385097</v>
      </c>
      <c r="AT66" s="44">
        <v>1313514.1754658385</v>
      </c>
      <c r="AU66" s="44">
        <v>1313514.1754658385</v>
      </c>
      <c r="AV66" s="44">
        <v>0</v>
      </c>
      <c r="AW66" s="44">
        <v>1191514.1754658385</v>
      </c>
      <c r="AX66" s="44">
        <v>3688.8983760552278</v>
      </c>
      <c r="AY66" s="44">
        <v>3631.7834080246912</v>
      </c>
      <c r="AZ66" s="44">
        <v>1.5726424627728872E-2</v>
      </c>
      <c r="BA66" s="44">
        <v>-1.0726424627728871E-2</v>
      </c>
      <c r="BB66" s="44">
        <v>-12582.804469903444</v>
      </c>
      <c r="BC66" s="44">
        <v>1300931.3709959351</v>
      </c>
      <c r="BD66" s="44">
        <v>4027.6513033929878</v>
      </c>
      <c r="BE66" s="44">
        <v>-9.1168859698098625E-4</v>
      </c>
      <c r="BF66" s="44">
        <v>-1985.7779192546586</v>
      </c>
      <c r="BG66" s="44">
        <v>1298945.5930766803</v>
      </c>
      <c r="BH66" s="41" t="s">
        <v>12</v>
      </c>
      <c r="BI66" s="41">
        <v>0</v>
      </c>
      <c r="BJ66" s="41" t="str">
        <f t="shared" si="3"/>
        <v>Primary0</v>
      </c>
    </row>
    <row r="67" spans="1:62">
      <c r="A67" s="43">
        <v>66</v>
      </c>
      <c r="B67" s="43">
        <v>101335</v>
      </c>
      <c r="C67" s="43">
        <v>3023507</v>
      </c>
      <c r="D67" s="43" t="s">
        <v>231</v>
      </c>
      <c r="E67" s="44">
        <v>795780</v>
      </c>
      <c r="F67" s="44">
        <v>0</v>
      </c>
      <c r="G67" s="44">
        <v>0</v>
      </c>
      <c r="H67" s="44">
        <v>44645.969747899158</v>
      </c>
      <c r="I67" s="44">
        <v>0</v>
      </c>
      <c r="J67" s="44">
        <v>0</v>
      </c>
      <c r="K67" s="44">
        <v>0</v>
      </c>
      <c r="L67" s="44">
        <v>0</v>
      </c>
      <c r="M67" s="44">
        <v>1530.508474576269</v>
      </c>
      <c r="N67" s="44">
        <v>0</v>
      </c>
      <c r="O67" s="44">
        <v>0</v>
      </c>
      <c r="P67" s="44">
        <v>0</v>
      </c>
      <c r="Q67" s="44">
        <v>0</v>
      </c>
      <c r="R67" s="44">
        <v>0</v>
      </c>
      <c r="S67" s="44">
        <v>0</v>
      </c>
      <c r="T67" s="44">
        <v>0</v>
      </c>
      <c r="U67" s="44">
        <v>0</v>
      </c>
      <c r="V67" s="44">
        <v>22411.428571428547</v>
      </c>
      <c r="W67" s="44">
        <v>0</v>
      </c>
      <c r="X67" s="44">
        <v>0</v>
      </c>
      <c r="Y67" s="44">
        <v>0</v>
      </c>
      <c r="Z67" s="44">
        <v>0</v>
      </c>
      <c r="AA67" s="44">
        <v>0</v>
      </c>
      <c r="AB67" s="44">
        <v>0</v>
      </c>
      <c r="AC67" s="44">
        <v>122000</v>
      </c>
      <c r="AD67" s="44">
        <v>0</v>
      </c>
      <c r="AE67" s="44">
        <v>0</v>
      </c>
      <c r="AF67" s="44">
        <v>0</v>
      </c>
      <c r="AG67" s="44">
        <v>0</v>
      </c>
      <c r="AH67" s="44">
        <v>0</v>
      </c>
      <c r="AI67" s="44">
        <v>0</v>
      </c>
      <c r="AJ67" s="44">
        <v>0</v>
      </c>
      <c r="AK67" s="44">
        <v>0</v>
      </c>
      <c r="AL67" s="44">
        <v>0</v>
      </c>
      <c r="AM67" s="44">
        <v>0</v>
      </c>
      <c r="AN67" s="44">
        <v>0</v>
      </c>
      <c r="AO67" s="44">
        <v>0</v>
      </c>
      <c r="AP67" s="44">
        <v>795780</v>
      </c>
      <c r="AQ67" s="44">
        <v>68587.906793903981</v>
      </c>
      <c r="AR67" s="44">
        <v>122000</v>
      </c>
      <c r="AS67" s="44">
        <v>67456.82421592364</v>
      </c>
      <c r="AT67" s="44">
        <v>986367.90679390403</v>
      </c>
      <c r="AU67" s="44">
        <v>986367.90679390391</v>
      </c>
      <c r="AV67" s="44">
        <v>0</v>
      </c>
      <c r="AW67" s="44">
        <v>864367.90679390403</v>
      </c>
      <c r="AX67" s="44">
        <v>3601.5329449746</v>
      </c>
      <c r="AY67" s="44">
        <v>3590.7913861924685</v>
      </c>
      <c r="AZ67" s="44">
        <v>2.9914182214638273E-3</v>
      </c>
      <c r="BA67" s="44">
        <v>0</v>
      </c>
      <c r="BB67" s="44">
        <v>0</v>
      </c>
      <c r="BC67" s="44">
        <v>986367.90679390403</v>
      </c>
      <c r="BD67" s="44">
        <v>4109.8662783079335</v>
      </c>
      <c r="BE67" s="44">
        <v>-3.48799253679688E-3</v>
      </c>
      <c r="BF67" s="44">
        <v>-1427.7680672268907</v>
      </c>
      <c r="BG67" s="44">
        <v>984940.13872667716</v>
      </c>
      <c r="BH67" s="41" t="s">
        <v>12</v>
      </c>
      <c r="BI67" s="41">
        <v>0</v>
      </c>
      <c r="BJ67" s="41" t="str">
        <f t="shared" si="3"/>
        <v>Primary0</v>
      </c>
    </row>
    <row r="68" spans="1:62">
      <c r="A68" s="43">
        <v>67</v>
      </c>
      <c r="B68" s="43">
        <v>101337</v>
      </c>
      <c r="C68" s="43">
        <v>3023509</v>
      </c>
      <c r="D68" s="43" t="s">
        <v>232</v>
      </c>
      <c r="E68" s="44">
        <v>1442351.25</v>
      </c>
      <c r="F68" s="44">
        <v>0</v>
      </c>
      <c r="G68" s="44">
        <v>0</v>
      </c>
      <c r="H68" s="44">
        <v>88751.867281105981</v>
      </c>
      <c r="I68" s="44">
        <v>0</v>
      </c>
      <c r="J68" s="44">
        <v>0</v>
      </c>
      <c r="K68" s="44">
        <v>0</v>
      </c>
      <c r="L68" s="44">
        <v>0</v>
      </c>
      <c r="M68" s="44">
        <v>4956.3940092165876</v>
      </c>
      <c r="N68" s="44">
        <v>6467.8686635944723</v>
      </c>
      <c r="O68" s="44">
        <v>50576.267281106069</v>
      </c>
      <c r="P68" s="44">
        <v>0</v>
      </c>
      <c r="Q68" s="44">
        <v>0</v>
      </c>
      <c r="R68" s="44">
        <v>0</v>
      </c>
      <c r="S68" s="44">
        <v>0</v>
      </c>
      <c r="T68" s="44">
        <v>0</v>
      </c>
      <c r="U68" s="44">
        <v>0</v>
      </c>
      <c r="V68" s="44">
        <v>43767.513368983877</v>
      </c>
      <c r="W68" s="44">
        <v>0</v>
      </c>
      <c r="X68" s="44">
        <v>0</v>
      </c>
      <c r="Y68" s="44">
        <v>0</v>
      </c>
      <c r="Z68" s="44">
        <v>0</v>
      </c>
      <c r="AA68" s="44">
        <v>0</v>
      </c>
      <c r="AB68" s="44">
        <v>0</v>
      </c>
      <c r="AC68" s="44">
        <v>122000</v>
      </c>
      <c r="AD68" s="44">
        <v>0</v>
      </c>
      <c r="AE68" s="44">
        <v>0</v>
      </c>
      <c r="AF68" s="44">
        <v>0</v>
      </c>
      <c r="AG68" s="44">
        <v>0</v>
      </c>
      <c r="AH68" s="44">
        <v>0</v>
      </c>
      <c r="AI68" s="44">
        <v>0</v>
      </c>
      <c r="AJ68" s="44">
        <v>0</v>
      </c>
      <c r="AK68" s="44">
        <v>0</v>
      </c>
      <c r="AL68" s="44">
        <v>0</v>
      </c>
      <c r="AM68" s="44">
        <v>0</v>
      </c>
      <c r="AN68" s="44">
        <v>0</v>
      </c>
      <c r="AO68" s="44">
        <v>0</v>
      </c>
      <c r="AP68" s="44">
        <v>1442351.25</v>
      </c>
      <c r="AQ68" s="44">
        <v>194519.91060400699</v>
      </c>
      <c r="AR68" s="44">
        <v>122000</v>
      </c>
      <c r="AS68" s="44">
        <v>138823.79906598848</v>
      </c>
      <c r="AT68" s="44">
        <v>1758871.1606040071</v>
      </c>
      <c r="AU68" s="44">
        <v>1758871.1606040071</v>
      </c>
      <c r="AV68" s="44">
        <v>0</v>
      </c>
      <c r="AW68" s="44">
        <v>1636871.1606040071</v>
      </c>
      <c r="AX68" s="44">
        <v>3762.9222082850738</v>
      </c>
      <c r="AY68" s="44">
        <v>3585.4155383908046</v>
      </c>
      <c r="AZ68" s="44">
        <v>4.9507976967695405E-2</v>
      </c>
      <c r="BA68" s="44">
        <v>-4.4507976967695408E-2</v>
      </c>
      <c r="BB68" s="44">
        <v>-69417.122608007092</v>
      </c>
      <c r="BC68" s="44">
        <v>1689454.0379959999</v>
      </c>
      <c r="BD68" s="44">
        <v>3883.8023861977008</v>
      </c>
      <c r="BE68" s="44">
        <v>-5.8989103254763919E-2</v>
      </c>
      <c r="BF68" s="44">
        <v>-2641.8832949308758</v>
      </c>
      <c r="BG68" s="44">
        <v>1686812.154701069</v>
      </c>
      <c r="BH68" s="41" t="s">
        <v>12</v>
      </c>
      <c r="BI68" s="41">
        <v>0</v>
      </c>
      <c r="BJ68" s="41" t="str">
        <f t="shared" si="3"/>
        <v>Primary0</v>
      </c>
    </row>
    <row r="69" spans="1:62">
      <c r="A69" s="43">
        <v>68</v>
      </c>
      <c r="B69" s="43">
        <v>101338</v>
      </c>
      <c r="C69" s="43">
        <v>3023510</v>
      </c>
      <c r="D69" s="43" t="s">
        <v>72</v>
      </c>
      <c r="E69" s="44">
        <v>1392615</v>
      </c>
      <c r="F69" s="44">
        <v>0</v>
      </c>
      <c r="G69" s="44">
        <v>0</v>
      </c>
      <c r="H69" s="44">
        <v>59493.079999999994</v>
      </c>
      <c r="I69" s="44">
        <v>0</v>
      </c>
      <c r="J69" s="44">
        <v>0</v>
      </c>
      <c r="K69" s="44">
        <v>0</v>
      </c>
      <c r="L69" s="44">
        <v>0</v>
      </c>
      <c r="M69" s="44">
        <v>646.5393794749408</v>
      </c>
      <c r="N69" s="44">
        <v>5030.9785202863823</v>
      </c>
      <c r="O69" s="44">
        <v>4215.0357995226823</v>
      </c>
      <c r="P69" s="44">
        <v>0</v>
      </c>
      <c r="Q69" s="44">
        <v>0</v>
      </c>
      <c r="R69" s="44">
        <v>0</v>
      </c>
      <c r="S69" s="44">
        <v>0</v>
      </c>
      <c r="T69" s="44">
        <v>0</v>
      </c>
      <c r="U69" s="44">
        <v>0</v>
      </c>
      <c r="V69" s="44">
        <v>10825.531914893618</v>
      </c>
      <c r="W69" s="44">
        <v>0</v>
      </c>
      <c r="X69" s="44">
        <v>0</v>
      </c>
      <c r="Y69" s="44">
        <v>0</v>
      </c>
      <c r="Z69" s="44">
        <v>0</v>
      </c>
      <c r="AA69" s="44">
        <v>0</v>
      </c>
      <c r="AB69" s="44">
        <v>0</v>
      </c>
      <c r="AC69" s="44">
        <v>122000</v>
      </c>
      <c r="AD69" s="44">
        <v>0</v>
      </c>
      <c r="AE69" s="44">
        <v>0</v>
      </c>
      <c r="AF69" s="44">
        <v>0</v>
      </c>
      <c r="AG69" s="44">
        <v>0</v>
      </c>
      <c r="AH69" s="44">
        <v>0</v>
      </c>
      <c r="AI69" s="44">
        <v>0</v>
      </c>
      <c r="AJ69" s="44">
        <v>0</v>
      </c>
      <c r="AK69" s="44">
        <v>0</v>
      </c>
      <c r="AL69" s="44">
        <v>0</v>
      </c>
      <c r="AM69" s="44">
        <v>0</v>
      </c>
      <c r="AN69" s="44">
        <v>0</v>
      </c>
      <c r="AO69" s="44">
        <v>0</v>
      </c>
      <c r="AP69" s="44">
        <v>1392615</v>
      </c>
      <c r="AQ69" s="44">
        <v>80211.165614177618</v>
      </c>
      <c r="AR69" s="44">
        <v>122000</v>
      </c>
      <c r="AS69" s="44">
        <v>87370.3336547504</v>
      </c>
      <c r="AT69" s="44">
        <v>1594826.1656141777</v>
      </c>
      <c r="AU69" s="44">
        <v>1594826.1656141775</v>
      </c>
      <c r="AV69" s="44">
        <v>0</v>
      </c>
      <c r="AW69" s="44">
        <v>1472826.1656141777</v>
      </c>
      <c r="AX69" s="44">
        <v>3506.7289657480424</v>
      </c>
      <c r="AY69" s="44">
        <v>3490.317774047619</v>
      </c>
      <c r="AZ69" s="44">
        <v>4.7019190695040385E-3</v>
      </c>
      <c r="BA69" s="44">
        <v>0</v>
      </c>
      <c r="BB69" s="44">
        <v>0</v>
      </c>
      <c r="BC69" s="44">
        <v>1594826.1656141777</v>
      </c>
      <c r="BD69" s="44">
        <v>3797.2051562242327</v>
      </c>
      <c r="BE69" s="44">
        <v>-1.7321675046091389E-3</v>
      </c>
      <c r="BF69" s="44">
        <v>-2369.9499999999998</v>
      </c>
      <c r="BG69" s="44">
        <v>1592456.2156141778</v>
      </c>
      <c r="BH69" s="41" t="s">
        <v>12</v>
      </c>
      <c r="BI69" s="41">
        <v>0</v>
      </c>
      <c r="BJ69" s="41" t="str">
        <f t="shared" si="3"/>
        <v>Primary0</v>
      </c>
    </row>
    <row r="70" spans="1:62">
      <c r="A70" s="43">
        <v>69</v>
      </c>
      <c r="B70" s="43">
        <v>101339</v>
      </c>
      <c r="C70" s="43">
        <v>3023511</v>
      </c>
      <c r="D70" s="43" t="s">
        <v>23</v>
      </c>
      <c r="E70" s="44">
        <v>1070987.25</v>
      </c>
      <c r="F70" s="44">
        <v>0</v>
      </c>
      <c r="G70" s="44">
        <v>0</v>
      </c>
      <c r="H70" s="44">
        <v>133309.52352542372</v>
      </c>
      <c r="I70" s="44">
        <v>0</v>
      </c>
      <c r="J70" s="44">
        <v>0</v>
      </c>
      <c r="K70" s="44">
        <v>0</v>
      </c>
      <c r="L70" s="44">
        <v>0</v>
      </c>
      <c r="M70" s="44">
        <v>11861.723602484468</v>
      </c>
      <c r="N70" s="44">
        <v>64730.403726708049</v>
      </c>
      <c r="O70" s="44">
        <v>168722.36024844713</v>
      </c>
      <c r="P70" s="44">
        <v>0</v>
      </c>
      <c r="Q70" s="44">
        <v>0</v>
      </c>
      <c r="R70" s="44">
        <v>0</v>
      </c>
      <c r="S70" s="44">
        <v>0</v>
      </c>
      <c r="T70" s="44">
        <v>0</v>
      </c>
      <c r="U70" s="44">
        <v>0</v>
      </c>
      <c r="V70" s="44">
        <v>61602.462121212142</v>
      </c>
      <c r="W70" s="44">
        <v>0</v>
      </c>
      <c r="X70" s="44">
        <v>0</v>
      </c>
      <c r="Y70" s="44">
        <v>0</v>
      </c>
      <c r="Z70" s="44">
        <v>0</v>
      </c>
      <c r="AA70" s="44">
        <v>0</v>
      </c>
      <c r="AB70" s="44">
        <v>0</v>
      </c>
      <c r="AC70" s="44">
        <v>122000</v>
      </c>
      <c r="AD70" s="44">
        <v>0</v>
      </c>
      <c r="AE70" s="44">
        <v>0</v>
      </c>
      <c r="AF70" s="44">
        <v>0</v>
      </c>
      <c r="AG70" s="44">
        <v>0</v>
      </c>
      <c r="AH70" s="44">
        <v>0</v>
      </c>
      <c r="AI70" s="44">
        <v>0</v>
      </c>
      <c r="AJ70" s="44">
        <v>0</v>
      </c>
      <c r="AK70" s="44">
        <v>0</v>
      </c>
      <c r="AL70" s="44">
        <v>0</v>
      </c>
      <c r="AM70" s="44">
        <v>0</v>
      </c>
      <c r="AN70" s="44">
        <v>0</v>
      </c>
      <c r="AO70" s="44">
        <v>0</v>
      </c>
      <c r="AP70" s="44">
        <v>1070987.25</v>
      </c>
      <c r="AQ70" s="44">
        <v>440226.47322427551</v>
      </c>
      <c r="AR70" s="44">
        <v>122000</v>
      </c>
      <c r="AS70" s="44">
        <v>185521.69059182482</v>
      </c>
      <c r="AT70" s="44">
        <v>1633213.7232242755</v>
      </c>
      <c r="AU70" s="44">
        <v>1633213.7232242757</v>
      </c>
      <c r="AV70" s="44">
        <v>0</v>
      </c>
      <c r="AW70" s="44">
        <v>1511213.7232242755</v>
      </c>
      <c r="AX70" s="44">
        <v>4678.6802576602959</v>
      </c>
      <c r="AY70" s="44">
        <v>4182.6811966329969</v>
      </c>
      <c r="AZ70" s="44">
        <v>0.11858399856689332</v>
      </c>
      <c r="BA70" s="44">
        <v>-0.11358399856689332</v>
      </c>
      <c r="BB70" s="44">
        <v>-153452.66657925525</v>
      </c>
      <c r="BC70" s="44">
        <v>1479761.0566450204</v>
      </c>
      <c r="BD70" s="44">
        <v>4581.3035809443354</v>
      </c>
      <c r="BE70" s="44">
        <v>-7.6145054674993107E-3</v>
      </c>
      <c r="BF70" s="44">
        <v>-2426.9617796610173</v>
      </c>
      <c r="BG70" s="44">
        <v>1477334.0948653594</v>
      </c>
      <c r="BH70" s="41" t="s">
        <v>12</v>
      </c>
      <c r="BI70" s="41">
        <v>0</v>
      </c>
      <c r="BJ70" s="41" t="str">
        <f t="shared" si="3"/>
        <v>Primary0</v>
      </c>
    </row>
    <row r="71" spans="1:62">
      <c r="A71" s="43">
        <v>70</v>
      </c>
      <c r="B71" s="43">
        <v>101340</v>
      </c>
      <c r="C71" s="43">
        <v>3023512</v>
      </c>
      <c r="D71" s="43" t="s">
        <v>70</v>
      </c>
      <c r="E71" s="44">
        <v>1402562.25</v>
      </c>
      <c r="F71" s="44">
        <v>0</v>
      </c>
      <c r="G71" s="44">
        <v>0</v>
      </c>
      <c r="H71" s="44">
        <v>26225.640849056603</v>
      </c>
      <c r="I71" s="44">
        <v>0</v>
      </c>
      <c r="J71" s="44">
        <v>0</v>
      </c>
      <c r="K71" s="44">
        <v>0</v>
      </c>
      <c r="L71" s="44">
        <v>0</v>
      </c>
      <c r="M71" s="44">
        <v>436.1870503597118</v>
      </c>
      <c r="N71" s="44">
        <v>2909.2661870503603</v>
      </c>
      <c r="O71" s="44">
        <v>0</v>
      </c>
      <c r="P71" s="44">
        <v>0</v>
      </c>
      <c r="Q71" s="44">
        <v>0</v>
      </c>
      <c r="R71" s="44">
        <v>0</v>
      </c>
      <c r="S71" s="44">
        <v>0</v>
      </c>
      <c r="T71" s="44">
        <v>0</v>
      </c>
      <c r="U71" s="44">
        <v>0</v>
      </c>
      <c r="V71" s="44">
        <v>6176.033057851243</v>
      </c>
      <c r="W71" s="44">
        <v>0</v>
      </c>
      <c r="X71" s="44">
        <v>0</v>
      </c>
      <c r="Y71" s="44">
        <v>0</v>
      </c>
      <c r="Z71" s="44">
        <v>0</v>
      </c>
      <c r="AA71" s="44">
        <v>0</v>
      </c>
      <c r="AB71" s="44">
        <v>0</v>
      </c>
      <c r="AC71" s="44">
        <v>122000</v>
      </c>
      <c r="AD71" s="44">
        <v>0</v>
      </c>
      <c r="AE71" s="44">
        <v>0</v>
      </c>
      <c r="AF71" s="44">
        <v>0</v>
      </c>
      <c r="AG71" s="44">
        <v>0</v>
      </c>
      <c r="AH71" s="44">
        <v>0</v>
      </c>
      <c r="AI71" s="44">
        <v>0</v>
      </c>
      <c r="AJ71" s="44">
        <v>0</v>
      </c>
      <c r="AK71" s="44">
        <v>0</v>
      </c>
      <c r="AL71" s="44">
        <v>0</v>
      </c>
      <c r="AM71" s="44">
        <v>0</v>
      </c>
      <c r="AN71" s="44">
        <v>0</v>
      </c>
      <c r="AO71" s="44">
        <v>0</v>
      </c>
      <c r="AP71" s="44">
        <v>1402562.25</v>
      </c>
      <c r="AQ71" s="44">
        <v>35747.127144317921</v>
      </c>
      <c r="AR71" s="44">
        <v>122000</v>
      </c>
      <c r="AS71" s="44">
        <v>75205.553125144579</v>
      </c>
      <c r="AT71" s="44">
        <v>1560309.3771443178</v>
      </c>
      <c r="AU71" s="44">
        <v>1560309.3771443181</v>
      </c>
      <c r="AV71" s="44">
        <v>0</v>
      </c>
      <c r="AW71" s="44">
        <v>1438309.3771443178</v>
      </c>
      <c r="AX71" s="44">
        <v>3400.258574809262</v>
      </c>
      <c r="AY71" s="44">
        <v>3445.6115490697675</v>
      </c>
      <c r="AZ71" s="44">
        <v>-1.3162532576473915E-2</v>
      </c>
      <c r="BA71" s="44">
        <v>0</v>
      </c>
      <c r="BB71" s="44">
        <v>0</v>
      </c>
      <c r="BC71" s="44">
        <v>1560309.3771443178</v>
      </c>
      <c r="BD71" s="44">
        <v>3688.6746504593802</v>
      </c>
      <c r="BE71" s="44">
        <v>-1.6964868969921776E-2</v>
      </c>
      <c r="BF71" s="44">
        <v>-2154.3170518867923</v>
      </c>
      <c r="BG71" s="44">
        <v>1558155.060092431</v>
      </c>
      <c r="BH71" s="41" t="s">
        <v>12</v>
      </c>
      <c r="BI71" s="41">
        <v>0</v>
      </c>
      <c r="BJ71" s="41" t="str">
        <f t="shared" si="3"/>
        <v>Primary0</v>
      </c>
    </row>
    <row r="72" spans="1:62">
      <c r="A72" s="43">
        <v>71</v>
      </c>
      <c r="B72" s="43">
        <v>101341</v>
      </c>
      <c r="C72" s="43">
        <v>3023513</v>
      </c>
      <c r="D72" s="43" t="s">
        <v>58</v>
      </c>
      <c r="E72" s="44">
        <v>1316352.75</v>
      </c>
      <c r="F72" s="44">
        <v>0</v>
      </c>
      <c r="G72" s="44">
        <v>0</v>
      </c>
      <c r="H72" s="44">
        <v>29128.130606060608</v>
      </c>
      <c r="I72" s="44">
        <v>0</v>
      </c>
      <c r="J72" s="44">
        <v>0</v>
      </c>
      <c r="K72" s="44">
        <v>0</v>
      </c>
      <c r="L72" s="44">
        <v>0</v>
      </c>
      <c r="M72" s="44">
        <v>214.99999999999991</v>
      </c>
      <c r="N72" s="44">
        <v>0</v>
      </c>
      <c r="O72" s="44">
        <v>0</v>
      </c>
      <c r="P72" s="44">
        <v>0</v>
      </c>
      <c r="Q72" s="44">
        <v>0</v>
      </c>
      <c r="R72" s="44">
        <v>0</v>
      </c>
      <c r="S72" s="44">
        <v>0</v>
      </c>
      <c r="T72" s="44">
        <v>0</v>
      </c>
      <c r="U72" s="44">
        <v>0</v>
      </c>
      <c r="V72" s="44">
        <v>4294.0816326530567</v>
      </c>
      <c r="W72" s="44">
        <v>0</v>
      </c>
      <c r="X72" s="44">
        <v>0</v>
      </c>
      <c r="Y72" s="44">
        <v>0</v>
      </c>
      <c r="Z72" s="44">
        <v>0</v>
      </c>
      <c r="AA72" s="44">
        <v>0</v>
      </c>
      <c r="AB72" s="44">
        <v>0</v>
      </c>
      <c r="AC72" s="44">
        <v>122000</v>
      </c>
      <c r="AD72" s="44">
        <v>0</v>
      </c>
      <c r="AE72" s="44">
        <v>0</v>
      </c>
      <c r="AF72" s="44">
        <v>0</v>
      </c>
      <c r="AG72" s="44">
        <v>0</v>
      </c>
      <c r="AH72" s="44">
        <v>0</v>
      </c>
      <c r="AI72" s="44">
        <v>0</v>
      </c>
      <c r="AJ72" s="44">
        <v>0</v>
      </c>
      <c r="AK72" s="44">
        <v>0</v>
      </c>
      <c r="AL72" s="44">
        <v>0</v>
      </c>
      <c r="AM72" s="44">
        <v>0</v>
      </c>
      <c r="AN72" s="44">
        <v>0</v>
      </c>
      <c r="AO72" s="44">
        <v>0</v>
      </c>
      <c r="AP72" s="44">
        <v>1316352.75</v>
      </c>
      <c r="AQ72" s="44">
        <v>33637.212238713662</v>
      </c>
      <c r="AR72" s="44">
        <v>122000</v>
      </c>
      <c r="AS72" s="44">
        <v>69398.581503865178</v>
      </c>
      <c r="AT72" s="44">
        <v>1471989.9622387136</v>
      </c>
      <c r="AU72" s="44">
        <v>1471989.9622387136</v>
      </c>
      <c r="AV72" s="44">
        <v>0</v>
      </c>
      <c r="AW72" s="44">
        <v>1349989.9622387136</v>
      </c>
      <c r="AX72" s="44">
        <v>3400.4784943040645</v>
      </c>
      <c r="AY72" s="44">
        <v>3386.6564114213197</v>
      </c>
      <c r="AZ72" s="44">
        <v>4.0813360446399398E-3</v>
      </c>
      <c r="BA72" s="44">
        <v>0</v>
      </c>
      <c r="BB72" s="44">
        <v>0</v>
      </c>
      <c r="BC72" s="44">
        <v>1471989.9622387136</v>
      </c>
      <c r="BD72" s="44">
        <v>3707.7832801982713</v>
      </c>
      <c r="BE72" s="44">
        <v>-3.096764962424392E-3</v>
      </c>
      <c r="BF72" s="44">
        <v>-2053.0614393939395</v>
      </c>
      <c r="BG72" s="44">
        <v>1469936.9007993196</v>
      </c>
      <c r="BH72" s="41" t="s">
        <v>12</v>
      </c>
      <c r="BI72" s="41">
        <v>0</v>
      </c>
      <c r="BJ72" s="41" t="str">
        <f t="shared" ref="BJ72:BJ135" si="4">BH72&amp;BI72</f>
        <v>Primary0</v>
      </c>
    </row>
    <row r="73" spans="1:62">
      <c r="A73" s="43">
        <v>72</v>
      </c>
      <c r="B73" s="43">
        <v>101342</v>
      </c>
      <c r="C73" s="43">
        <v>3023514</v>
      </c>
      <c r="D73" s="43" t="s">
        <v>233</v>
      </c>
      <c r="E73" s="44">
        <v>752675.25</v>
      </c>
      <c r="F73" s="44">
        <v>0</v>
      </c>
      <c r="G73" s="44">
        <v>0</v>
      </c>
      <c r="H73" s="44">
        <v>73565.505585585575</v>
      </c>
      <c r="I73" s="44">
        <v>0</v>
      </c>
      <c r="J73" s="44">
        <v>0</v>
      </c>
      <c r="K73" s="44">
        <v>0</v>
      </c>
      <c r="L73" s="44">
        <v>0</v>
      </c>
      <c r="M73" s="44">
        <v>14468.738938053075</v>
      </c>
      <c r="N73" s="44">
        <v>16563.969026548708</v>
      </c>
      <c r="O73" s="44">
        <v>21118.030973451292</v>
      </c>
      <c r="P73" s="44">
        <v>0</v>
      </c>
      <c r="Q73" s="44">
        <v>0</v>
      </c>
      <c r="R73" s="44">
        <v>0</v>
      </c>
      <c r="S73" s="44">
        <v>0</v>
      </c>
      <c r="T73" s="44">
        <v>0</v>
      </c>
      <c r="U73" s="44">
        <v>0</v>
      </c>
      <c r="V73" s="44">
        <v>2217.6958525345617</v>
      </c>
      <c r="W73" s="44">
        <v>0</v>
      </c>
      <c r="X73" s="44">
        <v>0</v>
      </c>
      <c r="Y73" s="44">
        <v>0</v>
      </c>
      <c r="Z73" s="44">
        <v>0</v>
      </c>
      <c r="AA73" s="44">
        <v>0</v>
      </c>
      <c r="AB73" s="44">
        <v>0</v>
      </c>
      <c r="AC73" s="44">
        <v>122000</v>
      </c>
      <c r="AD73" s="44">
        <v>0</v>
      </c>
      <c r="AE73" s="44">
        <v>0</v>
      </c>
      <c r="AF73" s="44">
        <v>0</v>
      </c>
      <c r="AG73" s="44">
        <v>0</v>
      </c>
      <c r="AH73" s="44">
        <v>0</v>
      </c>
      <c r="AI73" s="44">
        <v>0</v>
      </c>
      <c r="AJ73" s="44">
        <v>0</v>
      </c>
      <c r="AK73" s="44">
        <v>0</v>
      </c>
      <c r="AL73" s="44">
        <v>0</v>
      </c>
      <c r="AM73" s="44">
        <v>0</v>
      </c>
      <c r="AN73" s="44">
        <v>0</v>
      </c>
      <c r="AO73" s="44">
        <v>0</v>
      </c>
      <c r="AP73" s="44">
        <v>752675.25</v>
      </c>
      <c r="AQ73" s="44">
        <v>127933.94037617321</v>
      </c>
      <c r="AR73" s="44">
        <v>122000</v>
      </c>
      <c r="AS73" s="44">
        <v>61231.331007262277</v>
      </c>
      <c r="AT73" s="44">
        <v>1002609.1903761732</v>
      </c>
      <c r="AU73" s="44">
        <v>1002609.1903761732</v>
      </c>
      <c r="AV73" s="44">
        <v>0</v>
      </c>
      <c r="AW73" s="44">
        <v>880609.19037617324</v>
      </c>
      <c r="AX73" s="44">
        <v>3879.3356404236706</v>
      </c>
      <c r="AY73" s="44">
        <v>3698.7761406249997</v>
      </c>
      <c r="AZ73" s="44">
        <v>4.8816011819563895E-2</v>
      </c>
      <c r="BA73" s="44">
        <v>-4.3816011819563898E-2</v>
      </c>
      <c r="BB73" s="44">
        <v>-36788.89553468892</v>
      </c>
      <c r="BC73" s="44">
        <v>965820.29484148428</v>
      </c>
      <c r="BD73" s="44">
        <v>4254.714955248829</v>
      </c>
      <c r="BE73" s="44">
        <v>-2.7432942064882226E-3</v>
      </c>
      <c r="BF73" s="44">
        <v>-1566.7396846846846</v>
      </c>
      <c r="BG73" s="44">
        <v>964253.55515679962</v>
      </c>
      <c r="BH73" s="41" t="s">
        <v>12</v>
      </c>
      <c r="BI73" s="41">
        <v>0</v>
      </c>
      <c r="BJ73" s="41" t="str">
        <f t="shared" si="4"/>
        <v>Primary0</v>
      </c>
    </row>
    <row r="74" spans="1:62">
      <c r="A74" s="43">
        <v>73</v>
      </c>
      <c r="B74" s="43">
        <v>130998</v>
      </c>
      <c r="C74" s="43">
        <v>3023516</v>
      </c>
      <c r="D74" s="43" t="s">
        <v>47</v>
      </c>
      <c r="E74" s="44">
        <v>696307.5</v>
      </c>
      <c r="F74" s="44">
        <v>0</v>
      </c>
      <c r="G74" s="44">
        <v>0</v>
      </c>
      <c r="H74" s="44">
        <v>23520.52</v>
      </c>
      <c r="I74" s="44">
        <v>0</v>
      </c>
      <c r="J74" s="44">
        <v>0</v>
      </c>
      <c r="K74" s="44">
        <v>0</v>
      </c>
      <c r="L74" s="44">
        <v>0</v>
      </c>
      <c r="M74" s="44">
        <v>645.00000000000057</v>
      </c>
      <c r="N74" s="44">
        <v>0</v>
      </c>
      <c r="O74" s="44">
        <v>0</v>
      </c>
      <c r="P74" s="44">
        <v>0</v>
      </c>
      <c r="Q74" s="44">
        <v>0</v>
      </c>
      <c r="R74" s="44">
        <v>0</v>
      </c>
      <c r="S74" s="44">
        <v>0</v>
      </c>
      <c r="T74" s="44">
        <v>0</v>
      </c>
      <c r="U74" s="44">
        <v>0</v>
      </c>
      <c r="V74" s="44">
        <v>6801.6666666666661</v>
      </c>
      <c r="W74" s="44">
        <v>0</v>
      </c>
      <c r="X74" s="44">
        <v>0</v>
      </c>
      <c r="Y74" s="44">
        <v>0</v>
      </c>
      <c r="Z74" s="44">
        <v>0</v>
      </c>
      <c r="AA74" s="44">
        <v>0</v>
      </c>
      <c r="AB74" s="44">
        <v>0</v>
      </c>
      <c r="AC74" s="44">
        <v>122000</v>
      </c>
      <c r="AD74" s="44">
        <v>0</v>
      </c>
      <c r="AE74" s="44">
        <v>0</v>
      </c>
      <c r="AF74" s="44">
        <v>0</v>
      </c>
      <c r="AG74" s="44">
        <v>0</v>
      </c>
      <c r="AH74" s="44">
        <v>0</v>
      </c>
      <c r="AI74" s="44">
        <v>0</v>
      </c>
      <c r="AJ74" s="44">
        <v>0</v>
      </c>
      <c r="AK74" s="44">
        <v>0</v>
      </c>
      <c r="AL74" s="44">
        <v>0</v>
      </c>
      <c r="AM74" s="44">
        <v>0</v>
      </c>
      <c r="AN74" s="44">
        <v>0</v>
      </c>
      <c r="AO74" s="44">
        <v>0</v>
      </c>
      <c r="AP74" s="44">
        <v>696307.5</v>
      </c>
      <c r="AQ74" s="44">
        <v>30967.186666666668</v>
      </c>
      <c r="AR74" s="44">
        <v>122000</v>
      </c>
      <c r="AS74" s="44">
        <v>42968.608166666665</v>
      </c>
      <c r="AT74" s="44">
        <v>849274.68666666665</v>
      </c>
      <c r="AU74" s="44">
        <v>849274.68666666665</v>
      </c>
      <c r="AV74" s="44">
        <v>0</v>
      </c>
      <c r="AW74" s="44">
        <v>727274.68666666665</v>
      </c>
      <c r="AX74" s="44">
        <v>3463.2127936507936</v>
      </c>
      <c r="AY74" s="44">
        <v>3452.8573473933648</v>
      </c>
      <c r="AZ74" s="44">
        <v>2.9990947251980777E-3</v>
      </c>
      <c r="BA74" s="44">
        <v>0</v>
      </c>
      <c r="BB74" s="44">
        <v>0</v>
      </c>
      <c r="BC74" s="44">
        <v>849274.68666666665</v>
      </c>
      <c r="BD74" s="44">
        <v>4044.1651746031744</v>
      </c>
      <c r="BE74" s="44">
        <v>-2.4398340694146148E-3</v>
      </c>
      <c r="BF74" s="44">
        <v>-1142</v>
      </c>
      <c r="BG74" s="44">
        <v>848132.68666666665</v>
      </c>
      <c r="BH74" s="41" t="s">
        <v>12</v>
      </c>
      <c r="BI74" s="41">
        <v>0</v>
      </c>
      <c r="BJ74" s="41" t="str">
        <f t="shared" si="4"/>
        <v>Primary0</v>
      </c>
    </row>
    <row r="75" spans="1:62">
      <c r="A75" s="43">
        <v>74</v>
      </c>
      <c r="B75" s="43">
        <v>134677</v>
      </c>
      <c r="C75" s="43">
        <v>3023518</v>
      </c>
      <c r="D75" s="43" t="s">
        <v>92</v>
      </c>
      <c r="E75" s="44">
        <v>1435719.75</v>
      </c>
      <c r="F75" s="44">
        <v>0</v>
      </c>
      <c r="G75" s="44">
        <v>0</v>
      </c>
      <c r="H75" s="44">
        <v>326260.33652582159</v>
      </c>
      <c r="I75" s="44">
        <v>0</v>
      </c>
      <c r="J75" s="44">
        <v>0</v>
      </c>
      <c r="K75" s="44">
        <v>0</v>
      </c>
      <c r="L75" s="44">
        <v>0</v>
      </c>
      <c r="M75" s="44">
        <v>36850.104166666635</v>
      </c>
      <c r="N75" s="44">
        <v>40244.944444444562</v>
      </c>
      <c r="O75" s="44">
        <v>177018.81944444441</v>
      </c>
      <c r="P75" s="44">
        <v>0</v>
      </c>
      <c r="Q75" s="44">
        <v>0</v>
      </c>
      <c r="R75" s="44">
        <v>0</v>
      </c>
      <c r="S75" s="44">
        <v>0</v>
      </c>
      <c r="T75" s="44">
        <v>0</v>
      </c>
      <c r="U75" s="44">
        <v>0</v>
      </c>
      <c r="V75" s="44">
        <v>52350.50397877994</v>
      </c>
      <c r="W75" s="44">
        <v>0</v>
      </c>
      <c r="X75" s="44">
        <v>0</v>
      </c>
      <c r="Y75" s="44">
        <v>0</v>
      </c>
      <c r="Z75" s="44">
        <v>0</v>
      </c>
      <c r="AA75" s="44">
        <v>4947.9300000000821</v>
      </c>
      <c r="AB75" s="44">
        <v>0</v>
      </c>
      <c r="AC75" s="44">
        <v>122000</v>
      </c>
      <c r="AD75" s="44">
        <v>0</v>
      </c>
      <c r="AE75" s="44">
        <v>0</v>
      </c>
      <c r="AF75" s="44">
        <v>0</v>
      </c>
      <c r="AG75" s="44">
        <v>24732</v>
      </c>
      <c r="AH75" s="44">
        <v>0</v>
      </c>
      <c r="AI75" s="44">
        <v>0</v>
      </c>
      <c r="AJ75" s="44">
        <v>0</v>
      </c>
      <c r="AK75" s="44">
        <v>0</v>
      </c>
      <c r="AL75" s="44">
        <v>0</v>
      </c>
      <c r="AM75" s="44">
        <v>0</v>
      </c>
      <c r="AN75" s="44">
        <v>0</v>
      </c>
      <c r="AO75" s="44">
        <v>0</v>
      </c>
      <c r="AP75" s="44">
        <v>1435719.75</v>
      </c>
      <c r="AQ75" s="44">
        <v>637672.63856015715</v>
      </c>
      <c r="AR75" s="44">
        <v>146732</v>
      </c>
      <c r="AS75" s="44">
        <v>237980.66364505547</v>
      </c>
      <c r="AT75" s="44">
        <v>2220124.3885601573</v>
      </c>
      <c r="AU75" s="44">
        <v>2220124.3885601573</v>
      </c>
      <c r="AV75" s="44">
        <v>0</v>
      </c>
      <c r="AW75" s="44">
        <v>2073392.3885601573</v>
      </c>
      <c r="AX75" s="44">
        <v>4788.4350775061366</v>
      </c>
      <c r="AY75" s="44">
        <v>4641.9411969047615</v>
      </c>
      <c r="AZ75" s="44">
        <v>3.1558754061567398E-2</v>
      </c>
      <c r="BA75" s="44">
        <v>-2.6558754061567397E-2</v>
      </c>
      <c r="BB75" s="44">
        <v>-53382.04760909664</v>
      </c>
      <c r="BC75" s="44">
        <v>2166742.3409510604</v>
      </c>
      <c r="BD75" s="44">
        <v>5004.0238821040657</v>
      </c>
      <c r="BE75" s="44">
        <v>-2.0499796989105201E-3</v>
      </c>
      <c r="BF75" s="44">
        <v>-4271.9515727699536</v>
      </c>
      <c r="BG75" s="44">
        <v>2162470.3893782906</v>
      </c>
      <c r="BH75" s="41" t="s">
        <v>12</v>
      </c>
      <c r="BI75" s="41">
        <v>0</v>
      </c>
      <c r="BJ75" s="41" t="str">
        <f t="shared" si="4"/>
        <v>Primary0</v>
      </c>
    </row>
    <row r="76" spans="1:62">
      <c r="A76" s="43">
        <v>75</v>
      </c>
      <c r="B76" s="43">
        <v>135086</v>
      </c>
      <c r="C76" s="43">
        <v>3023520</v>
      </c>
      <c r="D76" s="43" t="s">
        <v>11</v>
      </c>
      <c r="E76" s="44">
        <v>1389299.25</v>
      </c>
      <c r="F76" s="44">
        <v>0</v>
      </c>
      <c r="G76" s="44">
        <v>0</v>
      </c>
      <c r="H76" s="44">
        <v>4140.7974285714281</v>
      </c>
      <c r="I76" s="44">
        <v>0</v>
      </c>
      <c r="J76" s="44">
        <v>0</v>
      </c>
      <c r="K76" s="44">
        <v>0</v>
      </c>
      <c r="L76" s="44">
        <v>0</v>
      </c>
      <c r="M76" s="44">
        <v>431.02870813397124</v>
      </c>
      <c r="N76" s="44">
        <v>2156.1459330143553</v>
      </c>
      <c r="O76" s="44">
        <v>0</v>
      </c>
      <c r="P76" s="44">
        <v>0</v>
      </c>
      <c r="Q76" s="44">
        <v>0</v>
      </c>
      <c r="R76" s="44">
        <v>0</v>
      </c>
      <c r="S76" s="44">
        <v>0</v>
      </c>
      <c r="T76" s="44">
        <v>0</v>
      </c>
      <c r="U76" s="44">
        <v>0</v>
      </c>
      <c r="V76" s="44">
        <v>9252.9166666666733</v>
      </c>
      <c r="W76" s="44">
        <v>0</v>
      </c>
      <c r="X76" s="44">
        <v>0</v>
      </c>
      <c r="Y76" s="44">
        <v>0</v>
      </c>
      <c r="Z76" s="44">
        <v>0</v>
      </c>
      <c r="AA76" s="44">
        <v>0</v>
      </c>
      <c r="AB76" s="44">
        <v>0</v>
      </c>
      <c r="AC76" s="44">
        <v>122000</v>
      </c>
      <c r="AD76" s="44">
        <v>0</v>
      </c>
      <c r="AE76" s="44">
        <v>0</v>
      </c>
      <c r="AF76" s="44">
        <v>0</v>
      </c>
      <c r="AG76" s="44">
        <v>0</v>
      </c>
      <c r="AH76" s="44">
        <v>0</v>
      </c>
      <c r="AI76" s="44">
        <v>0</v>
      </c>
      <c r="AJ76" s="44">
        <v>0</v>
      </c>
      <c r="AK76" s="44">
        <v>0</v>
      </c>
      <c r="AL76" s="44">
        <v>0</v>
      </c>
      <c r="AM76" s="44">
        <v>0</v>
      </c>
      <c r="AN76" s="44">
        <v>0</v>
      </c>
      <c r="AO76" s="44">
        <v>0</v>
      </c>
      <c r="AP76" s="44">
        <v>1389299.25</v>
      </c>
      <c r="AQ76" s="44">
        <v>15980.888736386427</v>
      </c>
      <c r="AR76" s="44">
        <v>122000</v>
      </c>
      <c r="AS76" s="44">
        <v>73116.977330610622</v>
      </c>
      <c r="AT76" s="44">
        <v>1527280.1387363863</v>
      </c>
      <c r="AU76" s="44">
        <v>1527280.1387363866</v>
      </c>
      <c r="AV76" s="44">
        <v>0</v>
      </c>
      <c r="AW76" s="44">
        <v>1405280.1387363863</v>
      </c>
      <c r="AX76" s="44">
        <v>3353.8905459102298</v>
      </c>
      <c r="AY76" s="44">
        <v>3375.4004925837316</v>
      </c>
      <c r="AZ76" s="44">
        <v>-6.3725613362806861E-3</v>
      </c>
      <c r="BA76" s="44">
        <v>0</v>
      </c>
      <c r="BB76" s="44">
        <v>0</v>
      </c>
      <c r="BC76" s="44">
        <v>1527280.1387363863</v>
      </c>
      <c r="BD76" s="44">
        <v>3645.0599969842156</v>
      </c>
      <c r="BE76" s="44">
        <v>-1.2250205790508839E-2</v>
      </c>
      <c r="BF76" s="44">
        <v>-1983.2167857142856</v>
      </c>
      <c r="BG76" s="44">
        <v>1525296.9219506721</v>
      </c>
      <c r="BH76" s="41" t="s">
        <v>12</v>
      </c>
      <c r="BI76" s="41">
        <v>0</v>
      </c>
      <c r="BJ76" s="41" t="str">
        <f t="shared" si="4"/>
        <v>Primary0</v>
      </c>
    </row>
    <row r="77" spans="1:62">
      <c r="A77" s="43">
        <v>76</v>
      </c>
      <c r="B77" s="43">
        <v>131750</v>
      </c>
      <c r="C77" s="43">
        <v>3023522</v>
      </c>
      <c r="D77" s="43" t="s">
        <v>31</v>
      </c>
      <c r="E77" s="44">
        <v>1309721.25</v>
      </c>
      <c r="F77" s="44">
        <v>0</v>
      </c>
      <c r="G77" s="44">
        <v>0</v>
      </c>
      <c r="H77" s="44">
        <v>332410.98762886593</v>
      </c>
      <c r="I77" s="44">
        <v>0</v>
      </c>
      <c r="J77" s="44">
        <v>0</v>
      </c>
      <c r="K77" s="44">
        <v>0</v>
      </c>
      <c r="L77" s="44">
        <v>0</v>
      </c>
      <c r="M77" s="44">
        <v>28961.602564102559</v>
      </c>
      <c r="N77" s="44">
        <v>9440.4999999999909</v>
      </c>
      <c r="O77" s="44">
        <v>42589.102564102497</v>
      </c>
      <c r="P77" s="44">
        <v>0</v>
      </c>
      <c r="Q77" s="44">
        <v>0</v>
      </c>
      <c r="R77" s="44">
        <v>0</v>
      </c>
      <c r="S77" s="44">
        <v>0</v>
      </c>
      <c r="T77" s="44">
        <v>0</v>
      </c>
      <c r="U77" s="44">
        <v>0</v>
      </c>
      <c r="V77" s="44">
        <v>69991.641791044734</v>
      </c>
      <c r="W77" s="44">
        <v>0</v>
      </c>
      <c r="X77" s="44">
        <v>0</v>
      </c>
      <c r="Y77" s="44">
        <v>0</v>
      </c>
      <c r="Z77" s="44">
        <v>0</v>
      </c>
      <c r="AA77" s="44">
        <v>9938.1500000000051</v>
      </c>
      <c r="AB77" s="44">
        <v>0</v>
      </c>
      <c r="AC77" s="44">
        <v>122000</v>
      </c>
      <c r="AD77" s="44">
        <v>0</v>
      </c>
      <c r="AE77" s="44">
        <v>0</v>
      </c>
      <c r="AF77" s="44">
        <v>0</v>
      </c>
      <c r="AG77" s="44">
        <v>17898</v>
      </c>
      <c r="AH77" s="44">
        <v>0</v>
      </c>
      <c r="AI77" s="44">
        <v>0</v>
      </c>
      <c r="AJ77" s="44">
        <v>0</v>
      </c>
      <c r="AK77" s="44">
        <v>0</v>
      </c>
      <c r="AL77" s="44">
        <v>0</v>
      </c>
      <c r="AM77" s="44">
        <v>0</v>
      </c>
      <c r="AN77" s="44">
        <v>0</v>
      </c>
      <c r="AO77" s="44">
        <v>0</v>
      </c>
      <c r="AP77" s="44">
        <v>1309721.25</v>
      </c>
      <c r="AQ77" s="44">
        <v>493331.98454811575</v>
      </c>
      <c r="AR77" s="44">
        <v>139898</v>
      </c>
      <c r="AS77" s="44">
        <v>221547.68659245892</v>
      </c>
      <c r="AT77" s="44">
        <v>1942951.2345481156</v>
      </c>
      <c r="AU77" s="44">
        <v>1942951.2345481156</v>
      </c>
      <c r="AV77" s="44">
        <v>0</v>
      </c>
      <c r="AW77" s="44">
        <v>1803053.2345481156</v>
      </c>
      <c r="AX77" s="44">
        <v>4564.6917330332044</v>
      </c>
      <c r="AY77" s="44">
        <v>4771.0822486772486</v>
      </c>
      <c r="AZ77" s="44">
        <v>-4.3258637115565254E-2</v>
      </c>
      <c r="BA77" s="44">
        <v>2.8258637115565255E-2</v>
      </c>
      <c r="BB77" s="44">
        <v>53255.591355984747</v>
      </c>
      <c r="BC77" s="44">
        <v>1996206.8259041004</v>
      </c>
      <c r="BD77" s="44">
        <v>5053.6881668458236</v>
      </c>
      <c r="BE77" s="44">
        <v>-2.1396340076774267E-2</v>
      </c>
      <c r="BF77" s="44">
        <v>-4137.1363402061852</v>
      </c>
      <c r="BG77" s="44">
        <v>1992069.6895638942</v>
      </c>
      <c r="BH77" s="41" t="s">
        <v>12</v>
      </c>
      <c r="BI77" s="41">
        <v>0</v>
      </c>
      <c r="BJ77" s="41" t="str">
        <f t="shared" si="4"/>
        <v>Primary0</v>
      </c>
    </row>
    <row r="78" spans="1:62">
      <c r="A78" s="43">
        <v>77</v>
      </c>
      <c r="B78" s="43">
        <v>135226</v>
      </c>
      <c r="C78" s="43">
        <v>3023523</v>
      </c>
      <c r="D78" s="43" t="s">
        <v>55</v>
      </c>
      <c r="E78" s="44">
        <v>1767294.75</v>
      </c>
      <c r="F78" s="44">
        <v>0</v>
      </c>
      <c r="G78" s="44">
        <v>0</v>
      </c>
      <c r="H78" s="44">
        <v>224437.49391304349</v>
      </c>
      <c r="I78" s="44">
        <v>0</v>
      </c>
      <c r="J78" s="44">
        <v>0</v>
      </c>
      <c r="K78" s="44">
        <v>0</v>
      </c>
      <c r="L78" s="44">
        <v>0</v>
      </c>
      <c r="M78" s="44">
        <v>2154.041353383458</v>
      </c>
      <c r="N78" s="44">
        <v>40227.473684210592</v>
      </c>
      <c r="O78" s="44">
        <v>248561.34398496296</v>
      </c>
      <c r="P78" s="44">
        <v>0</v>
      </c>
      <c r="Q78" s="44">
        <v>0</v>
      </c>
      <c r="R78" s="44">
        <v>0</v>
      </c>
      <c r="S78" s="44">
        <v>0</v>
      </c>
      <c r="T78" s="44">
        <v>0</v>
      </c>
      <c r="U78" s="44">
        <v>0</v>
      </c>
      <c r="V78" s="44">
        <v>46975.865168539414</v>
      </c>
      <c r="W78" s="44">
        <v>0</v>
      </c>
      <c r="X78" s="44">
        <v>0</v>
      </c>
      <c r="Y78" s="44">
        <v>0</v>
      </c>
      <c r="Z78" s="44">
        <v>0</v>
      </c>
      <c r="AA78" s="44">
        <v>0</v>
      </c>
      <c r="AB78" s="44">
        <v>0</v>
      </c>
      <c r="AC78" s="44">
        <v>122000</v>
      </c>
      <c r="AD78" s="44">
        <v>0</v>
      </c>
      <c r="AE78" s="44">
        <v>0</v>
      </c>
      <c r="AF78" s="44">
        <v>0</v>
      </c>
      <c r="AG78" s="44">
        <v>28478</v>
      </c>
      <c r="AH78" s="44">
        <v>0</v>
      </c>
      <c r="AI78" s="44">
        <v>0</v>
      </c>
      <c r="AJ78" s="44">
        <v>0</v>
      </c>
      <c r="AK78" s="44">
        <v>0</v>
      </c>
      <c r="AL78" s="44">
        <v>0</v>
      </c>
      <c r="AM78" s="44">
        <v>0</v>
      </c>
      <c r="AN78" s="44">
        <v>0</v>
      </c>
      <c r="AO78" s="44">
        <v>0</v>
      </c>
      <c r="AP78" s="44">
        <v>1767294.75</v>
      </c>
      <c r="AQ78" s="44">
        <v>562356.2181041399</v>
      </c>
      <c r="AR78" s="44">
        <v>150478</v>
      </c>
      <c r="AS78" s="44">
        <v>229580.19950565952</v>
      </c>
      <c r="AT78" s="44">
        <v>2480128.9681041399</v>
      </c>
      <c r="AU78" s="44">
        <v>2480128.9681041399</v>
      </c>
      <c r="AV78" s="44">
        <v>0</v>
      </c>
      <c r="AW78" s="44">
        <v>2329650.9681041399</v>
      </c>
      <c r="AX78" s="44">
        <v>4370.827332277936</v>
      </c>
      <c r="AY78" s="44">
        <v>4106.0110656746028</v>
      </c>
      <c r="AZ78" s="44">
        <v>6.4494776650053862E-2</v>
      </c>
      <c r="BA78" s="44">
        <v>-5.9494776650053864E-2</v>
      </c>
      <c r="BB78" s="44">
        <v>-130204.55060955376</v>
      </c>
      <c r="BC78" s="44">
        <v>2349924.4174945862</v>
      </c>
      <c r="BD78" s="44">
        <v>4408.8638226915309</v>
      </c>
      <c r="BE78" s="44">
        <v>-4.2268484207942381E-3</v>
      </c>
      <c r="BF78" s="44">
        <v>-4035.621086956522</v>
      </c>
      <c r="BG78" s="44">
        <v>2345888.7964076297</v>
      </c>
      <c r="BH78" s="41" t="s">
        <v>12</v>
      </c>
      <c r="BI78" s="41">
        <v>0</v>
      </c>
      <c r="BJ78" s="41" t="str">
        <f t="shared" si="4"/>
        <v>Primary0</v>
      </c>
    </row>
    <row r="79" spans="1:62">
      <c r="A79" s="43">
        <v>78</v>
      </c>
      <c r="B79" s="43">
        <v>136402</v>
      </c>
      <c r="C79" s="43">
        <v>3023524</v>
      </c>
      <c r="D79" s="43" t="s">
        <v>21</v>
      </c>
      <c r="E79" s="44">
        <v>692991.75</v>
      </c>
      <c r="F79" s="44">
        <v>0</v>
      </c>
      <c r="G79" s="44">
        <v>0</v>
      </c>
      <c r="H79" s="44">
        <v>25514.47411764706</v>
      </c>
      <c r="I79" s="44">
        <v>0</v>
      </c>
      <c r="J79" s="44">
        <v>0</v>
      </c>
      <c r="K79" s="44">
        <v>0</v>
      </c>
      <c r="L79" s="44">
        <v>0</v>
      </c>
      <c r="M79" s="44">
        <v>214.99999999999994</v>
      </c>
      <c r="N79" s="44">
        <v>0</v>
      </c>
      <c r="O79" s="44">
        <v>0</v>
      </c>
      <c r="P79" s="44">
        <v>0</v>
      </c>
      <c r="Q79" s="44">
        <v>0</v>
      </c>
      <c r="R79" s="44">
        <v>0</v>
      </c>
      <c r="S79" s="44">
        <v>0</v>
      </c>
      <c r="T79" s="44">
        <v>0</v>
      </c>
      <c r="U79" s="44">
        <v>0</v>
      </c>
      <c r="V79" s="44">
        <v>1866.9101123595549</v>
      </c>
      <c r="W79" s="44">
        <v>0</v>
      </c>
      <c r="X79" s="44">
        <v>0</v>
      </c>
      <c r="Y79" s="44">
        <v>0</v>
      </c>
      <c r="Z79" s="44">
        <v>0</v>
      </c>
      <c r="AA79" s="44">
        <v>0</v>
      </c>
      <c r="AB79" s="44">
        <v>0</v>
      </c>
      <c r="AC79" s="44">
        <v>122000</v>
      </c>
      <c r="AD79" s="44">
        <v>0</v>
      </c>
      <c r="AE79" s="44">
        <v>0</v>
      </c>
      <c r="AF79" s="44">
        <v>0</v>
      </c>
      <c r="AG79" s="44">
        <v>0</v>
      </c>
      <c r="AH79" s="44">
        <v>0</v>
      </c>
      <c r="AI79" s="44">
        <v>0</v>
      </c>
      <c r="AJ79" s="44">
        <v>0</v>
      </c>
      <c r="AK79" s="44">
        <v>0</v>
      </c>
      <c r="AL79" s="44">
        <v>0</v>
      </c>
      <c r="AM79" s="44">
        <v>0</v>
      </c>
      <c r="AN79" s="44">
        <v>0</v>
      </c>
      <c r="AO79" s="44">
        <v>0</v>
      </c>
      <c r="AP79" s="44">
        <v>692991.75</v>
      </c>
      <c r="AQ79" s="44">
        <v>27596.384230006614</v>
      </c>
      <c r="AR79" s="44">
        <v>122000</v>
      </c>
      <c r="AS79" s="44">
        <v>38197.433685888966</v>
      </c>
      <c r="AT79" s="44">
        <v>842588.1342300066</v>
      </c>
      <c r="AU79" s="44">
        <v>842588.1342300066</v>
      </c>
      <c r="AV79" s="44">
        <v>0</v>
      </c>
      <c r="AW79" s="44">
        <v>720588.1342300066</v>
      </c>
      <c r="AX79" s="44">
        <v>3447.7901159330459</v>
      </c>
      <c r="AY79" s="44">
        <v>3707.1242299019609</v>
      </c>
      <c r="AZ79" s="44">
        <v>-6.9955603828192575E-2</v>
      </c>
      <c r="BA79" s="44">
        <v>5.4955603828192576E-2</v>
      </c>
      <c r="BB79" s="44">
        <v>42578.995358760607</v>
      </c>
      <c r="BC79" s="44">
        <v>885167.12958876719</v>
      </c>
      <c r="BD79" s="44">
        <v>4235.2494238696991</v>
      </c>
      <c r="BE79" s="44">
        <v>-2.1467308914418504E-2</v>
      </c>
      <c r="BF79" s="44">
        <v>-1151.0982352941178</v>
      </c>
      <c r="BG79" s="44">
        <v>884016.03135347308</v>
      </c>
      <c r="BH79" s="41" t="s">
        <v>12</v>
      </c>
      <c r="BI79" s="41">
        <v>0</v>
      </c>
      <c r="BJ79" s="41" t="str">
        <f t="shared" si="4"/>
        <v>Primary0</v>
      </c>
    </row>
    <row r="80" spans="1:62">
      <c r="A80" s="43">
        <v>79</v>
      </c>
      <c r="B80" s="43">
        <v>101355</v>
      </c>
      <c r="C80" s="43">
        <v>3025200</v>
      </c>
      <c r="D80" s="43" t="s">
        <v>39</v>
      </c>
      <c r="E80" s="44">
        <v>1120723.5</v>
      </c>
      <c r="F80" s="44">
        <v>0</v>
      </c>
      <c r="G80" s="44">
        <v>0</v>
      </c>
      <c r="H80" s="44">
        <v>259801.82222222225</v>
      </c>
      <c r="I80" s="44">
        <v>0</v>
      </c>
      <c r="J80" s="44">
        <v>0</v>
      </c>
      <c r="K80" s="44">
        <v>0</v>
      </c>
      <c r="L80" s="44">
        <v>0</v>
      </c>
      <c r="M80" s="44">
        <v>12147.820895522416</v>
      </c>
      <c r="N80" s="44">
        <v>31107.098507462717</v>
      </c>
      <c r="O80" s="44">
        <v>63639.85074626869</v>
      </c>
      <c r="P80" s="44">
        <v>0</v>
      </c>
      <c r="Q80" s="44">
        <v>0</v>
      </c>
      <c r="R80" s="44">
        <v>0</v>
      </c>
      <c r="S80" s="44">
        <v>0</v>
      </c>
      <c r="T80" s="44">
        <v>0</v>
      </c>
      <c r="U80" s="44">
        <v>0</v>
      </c>
      <c r="V80" s="44">
        <v>14438.149253731339</v>
      </c>
      <c r="W80" s="44">
        <v>0</v>
      </c>
      <c r="X80" s="44">
        <v>0</v>
      </c>
      <c r="Y80" s="44">
        <v>0</v>
      </c>
      <c r="Z80" s="44">
        <v>0</v>
      </c>
      <c r="AA80" s="44">
        <v>0</v>
      </c>
      <c r="AB80" s="44">
        <v>0</v>
      </c>
      <c r="AC80" s="44">
        <v>122000</v>
      </c>
      <c r="AD80" s="44">
        <v>0</v>
      </c>
      <c r="AE80" s="44">
        <v>0</v>
      </c>
      <c r="AF80" s="44">
        <v>0</v>
      </c>
      <c r="AG80" s="44">
        <v>0</v>
      </c>
      <c r="AH80" s="44">
        <v>0</v>
      </c>
      <c r="AI80" s="44">
        <v>0</v>
      </c>
      <c r="AJ80" s="44">
        <v>0</v>
      </c>
      <c r="AK80" s="44">
        <v>0</v>
      </c>
      <c r="AL80" s="44">
        <v>0</v>
      </c>
      <c r="AM80" s="44">
        <v>0</v>
      </c>
      <c r="AN80" s="44">
        <v>0</v>
      </c>
      <c r="AO80" s="44">
        <v>0</v>
      </c>
      <c r="AP80" s="44">
        <v>1120723.5</v>
      </c>
      <c r="AQ80" s="44">
        <v>381134.74162520742</v>
      </c>
      <c r="AR80" s="44">
        <v>122000</v>
      </c>
      <c r="AS80" s="44">
        <v>138210.02522802656</v>
      </c>
      <c r="AT80" s="44">
        <v>1623858.2416252075</v>
      </c>
      <c r="AU80" s="44">
        <v>1623858.2416252075</v>
      </c>
      <c r="AV80" s="44">
        <v>0</v>
      </c>
      <c r="AW80" s="44">
        <v>1501858.2416252075</v>
      </c>
      <c r="AX80" s="44">
        <v>4443.3675787728034</v>
      </c>
      <c r="AY80" s="44">
        <v>4343.4135300300295</v>
      </c>
      <c r="AZ80" s="44">
        <v>2.3012786613961406E-2</v>
      </c>
      <c r="BA80" s="44">
        <v>-1.8012786613961405E-2</v>
      </c>
      <c r="BB80" s="44">
        <v>-26444.099609306832</v>
      </c>
      <c r="BC80" s="44">
        <v>1597414.1420159007</v>
      </c>
      <c r="BD80" s="44">
        <v>4726.0773432423093</v>
      </c>
      <c r="BE80" s="44">
        <v>-1.4161979430292737E-3</v>
      </c>
      <c r="BF80" s="44">
        <v>-3370.0477777777778</v>
      </c>
      <c r="BG80" s="44">
        <v>1594044.0942381229</v>
      </c>
      <c r="BH80" s="41" t="s">
        <v>12</v>
      </c>
      <c r="BI80" s="41">
        <v>0</v>
      </c>
      <c r="BJ80" s="41" t="str">
        <f t="shared" si="4"/>
        <v>Primary0</v>
      </c>
    </row>
    <row r="81" spans="1:62">
      <c r="A81" s="43">
        <v>80</v>
      </c>
      <c r="B81" s="43">
        <v>101356</v>
      </c>
      <c r="C81" s="43">
        <v>3025201</v>
      </c>
      <c r="D81" s="43" t="s">
        <v>65</v>
      </c>
      <c r="E81" s="44">
        <v>1392615</v>
      </c>
      <c r="F81" s="44">
        <v>0</v>
      </c>
      <c r="G81" s="44">
        <v>0</v>
      </c>
      <c r="H81" s="44">
        <v>98702.773205741614</v>
      </c>
      <c r="I81" s="44">
        <v>0</v>
      </c>
      <c r="J81" s="44">
        <v>0</v>
      </c>
      <c r="K81" s="44">
        <v>0</v>
      </c>
      <c r="L81" s="44">
        <v>0</v>
      </c>
      <c r="M81" s="44">
        <v>8682.6923076923104</v>
      </c>
      <c r="N81" s="44">
        <v>2895.5769230769242</v>
      </c>
      <c r="O81" s="44">
        <v>0</v>
      </c>
      <c r="P81" s="44">
        <v>0</v>
      </c>
      <c r="Q81" s="44">
        <v>0</v>
      </c>
      <c r="R81" s="44">
        <v>0</v>
      </c>
      <c r="S81" s="44">
        <v>0</v>
      </c>
      <c r="T81" s="44">
        <v>0</v>
      </c>
      <c r="U81" s="44">
        <v>0</v>
      </c>
      <c r="V81" s="44">
        <v>54292.682926829213</v>
      </c>
      <c r="W81" s="44">
        <v>0</v>
      </c>
      <c r="X81" s="44">
        <v>0</v>
      </c>
      <c r="Y81" s="44">
        <v>0</v>
      </c>
      <c r="Z81" s="44">
        <v>0</v>
      </c>
      <c r="AA81" s="44">
        <v>0</v>
      </c>
      <c r="AB81" s="44">
        <v>0</v>
      </c>
      <c r="AC81" s="44">
        <v>122000</v>
      </c>
      <c r="AD81" s="44">
        <v>0</v>
      </c>
      <c r="AE81" s="44">
        <v>0</v>
      </c>
      <c r="AF81" s="44">
        <v>0</v>
      </c>
      <c r="AG81" s="44">
        <v>0</v>
      </c>
      <c r="AH81" s="44">
        <v>0</v>
      </c>
      <c r="AI81" s="44">
        <v>0</v>
      </c>
      <c r="AJ81" s="44">
        <v>0</v>
      </c>
      <c r="AK81" s="44">
        <v>0</v>
      </c>
      <c r="AL81" s="44">
        <v>0</v>
      </c>
      <c r="AM81" s="44">
        <v>0</v>
      </c>
      <c r="AN81" s="44">
        <v>0</v>
      </c>
      <c r="AO81" s="44">
        <v>0</v>
      </c>
      <c r="AP81" s="44">
        <v>1392615</v>
      </c>
      <c r="AQ81" s="44">
        <v>164573.72536334005</v>
      </c>
      <c r="AR81" s="44">
        <v>122000</v>
      </c>
      <c r="AS81" s="44">
        <v>139016.5664141314</v>
      </c>
      <c r="AT81" s="44">
        <v>1679188.72536334</v>
      </c>
      <c r="AU81" s="44">
        <v>1679188.72536334</v>
      </c>
      <c r="AV81" s="44">
        <v>0</v>
      </c>
      <c r="AW81" s="44">
        <v>1557188.72536334</v>
      </c>
      <c r="AX81" s="44">
        <v>3707.5922032460476</v>
      </c>
      <c r="AY81" s="44">
        <v>3629.0536888095239</v>
      </c>
      <c r="AZ81" s="44">
        <v>2.1641596176629578E-2</v>
      </c>
      <c r="BA81" s="44">
        <v>-1.6641596176629577E-2</v>
      </c>
      <c r="BB81" s="44">
        <v>-25365.163316839935</v>
      </c>
      <c r="BC81" s="44">
        <v>1653823.5620465002</v>
      </c>
      <c r="BD81" s="44">
        <v>3937.6751477297621</v>
      </c>
      <c r="BE81" s="44">
        <v>-1.2313747021828192E-3</v>
      </c>
      <c r="BF81" s="44">
        <v>-2640.5942583732058</v>
      </c>
      <c r="BG81" s="44">
        <v>1651182.967788127</v>
      </c>
      <c r="BH81" s="41" t="s">
        <v>12</v>
      </c>
      <c r="BI81" s="41">
        <v>0</v>
      </c>
      <c r="BJ81" s="41" t="str">
        <f t="shared" si="4"/>
        <v>Primary0</v>
      </c>
    </row>
    <row r="82" spans="1:62">
      <c r="A82" s="43">
        <v>81</v>
      </c>
      <c r="B82" s="43">
        <v>101376</v>
      </c>
      <c r="C82" s="43">
        <v>3025948</v>
      </c>
      <c r="D82" s="43" t="s">
        <v>56</v>
      </c>
      <c r="E82" s="44">
        <v>666465.75</v>
      </c>
      <c r="F82" s="44">
        <v>0</v>
      </c>
      <c r="G82" s="44">
        <v>0</v>
      </c>
      <c r="H82" s="44">
        <v>20068.751752577315</v>
      </c>
      <c r="I82" s="44">
        <v>0</v>
      </c>
      <c r="J82" s="44">
        <v>0</v>
      </c>
      <c r="K82" s="44">
        <v>0</v>
      </c>
      <c r="L82" s="44">
        <v>0</v>
      </c>
      <c r="M82" s="44">
        <v>0</v>
      </c>
      <c r="N82" s="44">
        <v>0</v>
      </c>
      <c r="O82" s="44">
        <v>4226.0250000000005</v>
      </c>
      <c r="P82" s="44">
        <v>0</v>
      </c>
      <c r="Q82" s="44">
        <v>0</v>
      </c>
      <c r="R82" s="44">
        <v>0</v>
      </c>
      <c r="S82" s="44">
        <v>0</v>
      </c>
      <c r="T82" s="44">
        <v>0</v>
      </c>
      <c r="U82" s="44">
        <v>0</v>
      </c>
      <c r="V82" s="44">
        <v>5639.8235294117603</v>
      </c>
      <c r="W82" s="44">
        <v>0</v>
      </c>
      <c r="X82" s="44">
        <v>0</v>
      </c>
      <c r="Y82" s="44">
        <v>0</v>
      </c>
      <c r="Z82" s="44">
        <v>0</v>
      </c>
      <c r="AA82" s="44">
        <v>0</v>
      </c>
      <c r="AB82" s="44">
        <v>0</v>
      </c>
      <c r="AC82" s="44">
        <v>122000</v>
      </c>
      <c r="AD82" s="44">
        <v>0</v>
      </c>
      <c r="AE82" s="44">
        <v>0</v>
      </c>
      <c r="AF82" s="44">
        <v>0</v>
      </c>
      <c r="AG82" s="44">
        <v>0</v>
      </c>
      <c r="AH82" s="44">
        <v>0</v>
      </c>
      <c r="AI82" s="44">
        <v>0</v>
      </c>
      <c r="AJ82" s="44">
        <v>0</v>
      </c>
      <c r="AK82" s="44">
        <v>0</v>
      </c>
      <c r="AL82" s="44">
        <v>0</v>
      </c>
      <c r="AM82" s="44">
        <v>0</v>
      </c>
      <c r="AN82" s="44">
        <v>0</v>
      </c>
      <c r="AO82" s="44">
        <v>0</v>
      </c>
      <c r="AP82" s="44">
        <v>666465.75</v>
      </c>
      <c r="AQ82" s="44">
        <v>29934.600281989078</v>
      </c>
      <c r="AR82" s="44">
        <v>122000</v>
      </c>
      <c r="AS82" s="44">
        <v>40489.737629927222</v>
      </c>
      <c r="AT82" s="44">
        <v>818400.35028198909</v>
      </c>
      <c r="AU82" s="44">
        <v>818400.35028198909</v>
      </c>
      <c r="AV82" s="44">
        <v>0</v>
      </c>
      <c r="AW82" s="44">
        <v>696400.35028198909</v>
      </c>
      <c r="AX82" s="44">
        <v>3464.6783596118862</v>
      </c>
      <c r="AY82" s="44">
        <v>3497.1324431472081</v>
      </c>
      <c r="AZ82" s="44">
        <v>-9.2801985806734641E-3</v>
      </c>
      <c r="BA82" s="44">
        <v>0</v>
      </c>
      <c r="BB82" s="44">
        <v>0</v>
      </c>
      <c r="BC82" s="44">
        <v>818400.35028198909</v>
      </c>
      <c r="BD82" s="44">
        <v>4071.643533741239</v>
      </c>
      <c r="BE82" s="44">
        <v>-1.6373844719514863E-2</v>
      </c>
      <c r="BF82" s="44">
        <v>-1076.1892268041238</v>
      </c>
      <c r="BG82" s="44">
        <v>817324.16105518502</v>
      </c>
      <c r="BH82" s="41" t="s">
        <v>12</v>
      </c>
      <c r="BI82" s="41">
        <v>0</v>
      </c>
      <c r="BJ82" s="41" t="str">
        <f t="shared" si="4"/>
        <v>Primary0</v>
      </c>
    </row>
    <row r="83" spans="1:62">
      <c r="A83" s="43">
        <v>82</v>
      </c>
      <c r="B83" s="43">
        <v>131359</v>
      </c>
      <c r="C83" s="43">
        <v>3025949</v>
      </c>
      <c r="D83" s="43" t="s">
        <v>57</v>
      </c>
      <c r="E83" s="44">
        <v>925094.25</v>
      </c>
      <c r="F83" s="44">
        <v>0</v>
      </c>
      <c r="G83" s="44">
        <v>0</v>
      </c>
      <c r="H83" s="44">
        <v>14008.545</v>
      </c>
      <c r="I83" s="44">
        <v>0</v>
      </c>
      <c r="J83" s="44">
        <v>0</v>
      </c>
      <c r="K83" s="44">
        <v>0</v>
      </c>
      <c r="L83" s="44">
        <v>0</v>
      </c>
      <c r="M83" s="44">
        <v>0</v>
      </c>
      <c r="N83" s="44">
        <v>0</v>
      </c>
      <c r="O83" s="44">
        <v>0</v>
      </c>
      <c r="P83" s="44">
        <v>0</v>
      </c>
      <c r="Q83" s="44">
        <v>0</v>
      </c>
      <c r="R83" s="44">
        <v>0</v>
      </c>
      <c r="S83" s="44">
        <v>0</v>
      </c>
      <c r="T83" s="44">
        <v>0</v>
      </c>
      <c r="U83" s="44">
        <v>0</v>
      </c>
      <c r="V83" s="44">
        <v>8139.633027522932</v>
      </c>
      <c r="W83" s="44">
        <v>0</v>
      </c>
      <c r="X83" s="44">
        <v>0</v>
      </c>
      <c r="Y83" s="44">
        <v>0</v>
      </c>
      <c r="Z83" s="44">
        <v>0</v>
      </c>
      <c r="AA83" s="44">
        <v>0</v>
      </c>
      <c r="AB83" s="44">
        <v>0</v>
      </c>
      <c r="AC83" s="44">
        <v>122000</v>
      </c>
      <c r="AD83" s="44">
        <v>0</v>
      </c>
      <c r="AE83" s="44">
        <v>0</v>
      </c>
      <c r="AF83" s="44">
        <v>0</v>
      </c>
      <c r="AG83" s="44">
        <v>0</v>
      </c>
      <c r="AH83" s="44">
        <v>0</v>
      </c>
      <c r="AI83" s="44">
        <v>0</v>
      </c>
      <c r="AJ83" s="44">
        <v>0</v>
      </c>
      <c r="AK83" s="44">
        <v>0</v>
      </c>
      <c r="AL83" s="44">
        <v>0</v>
      </c>
      <c r="AM83" s="44">
        <v>0</v>
      </c>
      <c r="AN83" s="44">
        <v>0</v>
      </c>
      <c r="AO83" s="44">
        <v>0</v>
      </c>
      <c r="AP83" s="44">
        <v>925094.25</v>
      </c>
      <c r="AQ83" s="44">
        <v>22148.178027522932</v>
      </c>
      <c r="AR83" s="44">
        <v>122000</v>
      </c>
      <c r="AS83" s="44">
        <v>52570.583277522936</v>
      </c>
      <c r="AT83" s="44">
        <v>1069242.428027523</v>
      </c>
      <c r="AU83" s="44">
        <v>1069242.428027523</v>
      </c>
      <c r="AV83" s="44">
        <v>0</v>
      </c>
      <c r="AW83" s="44">
        <v>947242.42802752298</v>
      </c>
      <c r="AX83" s="44">
        <v>3395.1341506362833</v>
      </c>
      <c r="AY83" s="44">
        <v>3360.8943798387095</v>
      </c>
      <c r="AZ83" s="44">
        <v>1.0187696168903993E-2</v>
      </c>
      <c r="BA83" s="44">
        <v>-5.1876961689039927E-3</v>
      </c>
      <c r="BB83" s="44">
        <v>-4864.4483926480843</v>
      </c>
      <c r="BC83" s="44">
        <v>1064377.979634875</v>
      </c>
      <c r="BD83" s="44">
        <v>3814.9748374009855</v>
      </c>
      <c r="BE83" s="44">
        <v>-1.5701160383352231E-2</v>
      </c>
      <c r="BF83" s="44">
        <v>-1398.22875</v>
      </c>
      <c r="BG83" s="44">
        <v>1062979.750884875</v>
      </c>
      <c r="BH83" s="41" t="s">
        <v>12</v>
      </c>
      <c r="BI83" s="41">
        <v>0</v>
      </c>
      <c r="BJ83" s="41" t="str">
        <f t="shared" si="4"/>
        <v>Primary0</v>
      </c>
    </row>
    <row r="84" spans="1:62">
      <c r="A84" s="43">
        <v>83</v>
      </c>
      <c r="B84" s="43">
        <v>101345</v>
      </c>
      <c r="C84" s="43">
        <v>3024003</v>
      </c>
      <c r="D84" s="43" t="s">
        <v>97</v>
      </c>
      <c r="E84" s="44">
        <v>0</v>
      </c>
      <c r="F84" s="44">
        <v>2295698.52</v>
      </c>
      <c r="G84" s="44">
        <v>1519352.3399999999</v>
      </c>
      <c r="H84" s="44">
        <v>0</v>
      </c>
      <c r="I84" s="44">
        <v>556365.43994962226</v>
      </c>
      <c r="J84" s="44">
        <v>0</v>
      </c>
      <c r="K84" s="44">
        <v>0</v>
      </c>
      <c r="L84" s="44">
        <v>0</v>
      </c>
      <c r="M84" s="44">
        <v>0</v>
      </c>
      <c r="N84" s="44">
        <v>0</v>
      </c>
      <c r="O84" s="44">
        <v>0</v>
      </c>
      <c r="P84" s="44">
        <v>0</v>
      </c>
      <c r="Q84" s="44">
        <v>0</v>
      </c>
      <c r="R84" s="44">
        <v>0</v>
      </c>
      <c r="S84" s="44">
        <v>33676.08510638302</v>
      </c>
      <c r="T84" s="44">
        <v>50905.103879849783</v>
      </c>
      <c r="U84" s="44">
        <v>116972.06508135176</v>
      </c>
      <c r="V84" s="44">
        <v>0</v>
      </c>
      <c r="W84" s="44">
        <v>45530.842499999999</v>
      </c>
      <c r="X84" s="44">
        <v>0</v>
      </c>
      <c r="Y84" s="44">
        <v>0</v>
      </c>
      <c r="Z84" s="44">
        <v>0</v>
      </c>
      <c r="AA84" s="44">
        <v>0</v>
      </c>
      <c r="AB84" s="44">
        <v>0</v>
      </c>
      <c r="AC84" s="44">
        <v>122000</v>
      </c>
      <c r="AD84" s="44">
        <v>0</v>
      </c>
      <c r="AE84" s="44">
        <v>0</v>
      </c>
      <c r="AF84" s="44">
        <v>0</v>
      </c>
      <c r="AG84" s="44">
        <v>55722</v>
      </c>
      <c r="AH84" s="44">
        <v>0</v>
      </c>
      <c r="AI84" s="44">
        <v>0</v>
      </c>
      <c r="AJ84" s="44">
        <v>0</v>
      </c>
      <c r="AK84" s="44">
        <v>0</v>
      </c>
      <c r="AL84" s="44">
        <v>0</v>
      </c>
      <c r="AM84" s="44">
        <v>0</v>
      </c>
      <c r="AN84" s="44">
        <v>0</v>
      </c>
      <c r="AO84" s="44">
        <v>0</v>
      </c>
      <c r="AP84" s="44">
        <v>3815050.86</v>
      </c>
      <c r="AQ84" s="44">
        <v>803449.53651720681</v>
      </c>
      <c r="AR84" s="44">
        <v>177722</v>
      </c>
      <c r="AS84" s="44">
        <v>368791.87000344135</v>
      </c>
      <c r="AT84" s="44">
        <v>4796222.3965172069</v>
      </c>
      <c r="AU84" s="44">
        <v>0</v>
      </c>
      <c r="AV84" s="44">
        <v>4796222.396517206</v>
      </c>
      <c r="AW84" s="44">
        <v>4618500.3965172069</v>
      </c>
      <c r="AX84" s="44">
        <v>5765.9180980239789</v>
      </c>
      <c r="AY84" s="44">
        <v>5746.9099432160801</v>
      </c>
      <c r="AZ84" s="44">
        <v>3.3075435313436397E-3</v>
      </c>
      <c r="BA84" s="44">
        <v>0</v>
      </c>
      <c r="BB84" s="44">
        <v>0</v>
      </c>
      <c r="BC84" s="44">
        <v>4796222.3965172069</v>
      </c>
      <c r="BD84" s="44">
        <v>5987.7932540789097</v>
      </c>
      <c r="BE84" s="44">
        <v>-8.9861049524586623E-4</v>
      </c>
      <c r="BF84" s="44">
        <v>-7423.1212216624699</v>
      </c>
      <c r="BG84" s="44">
        <v>4788799.2752955444</v>
      </c>
      <c r="BH84" s="41" t="s">
        <v>95</v>
      </c>
      <c r="BI84" s="41">
        <v>0</v>
      </c>
      <c r="BJ84" s="41" t="str">
        <f t="shared" si="4"/>
        <v>Secondary0</v>
      </c>
    </row>
    <row r="85" spans="1:62">
      <c r="A85" s="43">
        <v>84</v>
      </c>
      <c r="B85" s="43">
        <v>101360</v>
      </c>
      <c r="C85" s="43">
        <v>3025403</v>
      </c>
      <c r="D85" s="43" t="s">
        <v>103</v>
      </c>
      <c r="E85" s="44">
        <v>0</v>
      </c>
      <c r="F85" s="44">
        <v>0</v>
      </c>
      <c r="G85" s="44">
        <v>738243.29999999993</v>
      </c>
      <c r="H85" s="44">
        <v>0</v>
      </c>
      <c r="I85" s="44">
        <v>94047.617647058811</v>
      </c>
      <c r="J85" s="44">
        <v>0</v>
      </c>
      <c r="K85" s="44">
        <v>0</v>
      </c>
      <c r="L85" s="44">
        <v>0</v>
      </c>
      <c r="M85" s="44">
        <v>0</v>
      </c>
      <c r="N85" s="44">
        <v>0</v>
      </c>
      <c r="O85" s="44">
        <v>0</v>
      </c>
      <c r="P85" s="44">
        <v>0</v>
      </c>
      <c r="Q85" s="44">
        <v>0</v>
      </c>
      <c r="R85" s="44">
        <v>0</v>
      </c>
      <c r="S85" s="44">
        <v>7506.8627450980384</v>
      </c>
      <c r="T85" s="44">
        <v>18253.529411764754</v>
      </c>
      <c r="U85" s="44">
        <v>26596.176470588234</v>
      </c>
      <c r="V85" s="44">
        <v>0</v>
      </c>
      <c r="W85" s="44">
        <v>45474.00000000008</v>
      </c>
      <c r="X85" s="44">
        <v>0</v>
      </c>
      <c r="Y85" s="44">
        <v>0</v>
      </c>
      <c r="Z85" s="44">
        <v>0</v>
      </c>
      <c r="AA85" s="44">
        <v>0</v>
      </c>
      <c r="AB85" s="44">
        <v>8968.6849999999795</v>
      </c>
      <c r="AC85" s="44">
        <v>122000</v>
      </c>
      <c r="AD85" s="44">
        <v>0</v>
      </c>
      <c r="AE85" s="44">
        <v>0</v>
      </c>
      <c r="AF85" s="44">
        <v>0</v>
      </c>
      <c r="AG85" s="44">
        <v>0</v>
      </c>
      <c r="AH85" s="44">
        <v>0</v>
      </c>
      <c r="AI85" s="44">
        <v>0</v>
      </c>
      <c r="AJ85" s="44">
        <v>0</v>
      </c>
      <c r="AK85" s="44">
        <v>0</v>
      </c>
      <c r="AL85" s="44">
        <v>0</v>
      </c>
      <c r="AM85" s="44">
        <v>0</v>
      </c>
      <c r="AN85" s="44">
        <v>0</v>
      </c>
      <c r="AO85" s="44">
        <v>0</v>
      </c>
      <c r="AP85" s="44">
        <v>738243.29999999993</v>
      </c>
      <c r="AQ85" s="44">
        <v>200846.8712745099</v>
      </c>
      <c r="AR85" s="44">
        <v>122000</v>
      </c>
      <c r="AS85" s="44">
        <v>116944.47075490204</v>
      </c>
      <c r="AT85" s="44">
        <v>1061090.1712745097</v>
      </c>
      <c r="AU85" s="44">
        <v>0</v>
      </c>
      <c r="AV85" s="44">
        <v>1061090.1712745097</v>
      </c>
      <c r="AW85" s="44">
        <v>939090.17127450975</v>
      </c>
      <c r="AX85" s="44">
        <v>6058.64626628716</v>
      </c>
      <c r="AY85" s="44">
        <v>6196.8602887640445</v>
      </c>
      <c r="AZ85" s="44">
        <v>-2.23038790671931E-2</v>
      </c>
      <c r="BA85" s="44">
        <v>7.303879067193101E-3</v>
      </c>
      <c r="BB85" s="44">
        <v>7015.4733125407047</v>
      </c>
      <c r="BC85" s="44">
        <v>1068105.6445870504</v>
      </c>
      <c r="BD85" s="44">
        <v>6891.0041586261314</v>
      </c>
      <c r="BE85" s="44">
        <v>3.2083539979055109E-2</v>
      </c>
      <c r="BF85" s="44">
        <v>-1274.6926470588235</v>
      </c>
      <c r="BG85" s="44">
        <v>1066830.9519399917</v>
      </c>
      <c r="BH85" s="41" t="s">
        <v>95</v>
      </c>
      <c r="BI85" s="41">
        <v>0</v>
      </c>
      <c r="BJ85" s="41" t="str">
        <f t="shared" si="4"/>
        <v>Secondary0</v>
      </c>
    </row>
    <row r="86" spans="1:62">
      <c r="A86" s="43">
        <v>85</v>
      </c>
      <c r="B86" s="43">
        <v>101361</v>
      </c>
      <c r="C86" s="43">
        <v>3025404</v>
      </c>
      <c r="D86" s="43" t="s">
        <v>101</v>
      </c>
      <c r="E86" s="44">
        <v>0</v>
      </c>
      <c r="F86" s="44">
        <v>1371703.68</v>
      </c>
      <c r="G86" s="44">
        <v>909706.25999999989</v>
      </c>
      <c r="H86" s="44">
        <v>0</v>
      </c>
      <c r="I86" s="44">
        <v>52591.543361344535</v>
      </c>
      <c r="J86" s="44">
        <v>0</v>
      </c>
      <c r="K86" s="44">
        <v>0</v>
      </c>
      <c r="L86" s="44">
        <v>0</v>
      </c>
      <c r="M86" s="44">
        <v>0</v>
      </c>
      <c r="N86" s="44">
        <v>0</v>
      </c>
      <c r="O86" s="44">
        <v>0</v>
      </c>
      <c r="P86" s="44">
        <v>0</v>
      </c>
      <c r="Q86" s="44">
        <v>0</v>
      </c>
      <c r="R86" s="44">
        <v>0</v>
      </c>
      <c r="S86" s="44">
        <v>10959.519999999997</v>
      </c>
      <c r="T86" s="44">
        <v>30558.183157894753</v>
      </c>
      <c r="U86" s="44">
        <v>52948.155789473734</v>
      </c>
      <c r="V86" s="44">
        <v>0</v>
      </c>
      <c r="W86" s="44">
        <v>20669.999999999996</v>
      </c>
      <c r="X86" s="44">
        <v>0</v>
      </c>
      <c r="Y86" s="44">
        <v>0</v>
      </c>
      <c r="Z86" s="44">
        <v>0</v>
      </c>
      <c r="AA86" s="44">
        <v>0</v>
      </c>
      <c r="AB86" s="44">
        <v>0</v>
      </c>
      <c r="AC86" s="44">
        <v>122000</v>
      </c>
      <c r="AD86" s="44">
        <v>0</v>
      </c>
      <c r="AE86" s="44">
        <v>0</v>
      </c>
      <c r="AF86" s="44">
        <v>0</v>
      </c>
      <c r="AG86" s="44">
        <v>0</v>
      </c>
      <c r="AH86" s="44">
        <v>0</v>
      </c>
      <c r="AI86" s="44">
        <v>0</v>
      </c>
      <c r="AJ86" s="44">
        <v>0</v>
      </c>
      <c r="AK86" s="44">
        <v>0</v>
      </c>
      <c r="AL86" s="44">
        <v>0</v>
      </c>
      <c r="AM86" s="44">
        <v>0</v>
      </c>
      <c r="AN86" s="44">
        <v>0</v>
      </c>
      <c r="AO86" s="44">
        <v>0</v>
      </c>
      <c r="AP86" s="44">
        <v>2281409.94</v>
      </c>
      <c r="AQ86" s="44">
        <v>167727.402308713</v>
      </c>
      <c r="AR86" s="44">
        <v>122000</v>
      </c>
      <c r="AS86" s="44">
        <v>152744.92776174258</v>
      </c>
      <c r="AT86" s="44">
        <v>2571137.3423087131</v>
      </c>
      <c r="AU86" s="44">
        <v>0</v>
      </c>
      <c r="AV86" s="44">
        <v>2571137.3423087127</v>
      </c>
      <c r="AW86" s="44">
        <v>2449137.3423087131</v>
      </c>
      <c r="AX86" s="44">
        <v>5113.0215914586915</v>
      </c>
      <c r="AY86" s="44">
        <v>5102.6682859243701</v>
      </c>
      <c r="AZ86" s="44">
        <v>2.0289983503103343E-3</v>
      </c>
      <c r="BA86" s="44">
        <v>0</v>
      </c>
      <c r="BB86" s="44">
        <v>0</v>
      </c>
      <c r="BC86" s="44">
        <v>2571137.3423087131</v>
      </c>
      <c r="BD86" s="44">
        <v>5367.7188774712176</v>
      </c>
      <c r="BE86" s="44">
        <v>-2.6480874707082158E-3</v>
      </c>
      <c r="BF86" s="44">
        <v>-1111.0183613445379</v>
      </c>
      <c r="BG86" s="44">
        <v>2570026.3239473687</v>
      </c>
      <c r="BH86" s="41" t="s">
        <v>95</v>
      </c>
      <c r="BI86" s="41">
        <v>0</v>
      </c>
      <c r="BJ86" s="41" t="str">
        <f t="shared" si="4"/>
        <v>Secondary0</v>
      </c>
    </row>
    <row r="87" spans="1:62">
      <c r="A87" s="43">
        <v>86</v>
      </c>
      <c r="B87" s="43">
        <v>101362</v>
      </c>
      <c r="C87" s="43">
        <v>3025405</v>
      </c>
      <c r="D87" s="43" t="s">
        <v>96</v>
      </c>
      <c r="E87" s="44">
        <v>0</v>
      </c>
      <c r="F87" s="44">
        <v>2448110.04</v>
      </c>
      <c r="G87" s="44">
        <v>1609846.68</v>
      </c>
      <c r="H87" s="44">
        <v>0</v>
      </c>
      <c r="I87" s="44">
        <v>172815.38935251799</v>
      </c>
      <c r="J87" s="44">
        <v>0</v>
      </c>
      <c r="K87" s="44">
        <v>0</v>
      </c>
      <c r="L87" s="44">
        <v>0</v>
      </c>
      <c r="M87" s="44">
        <v>0</v>
      </c>
      <c r="N87" s="44">
        <v>0</v>
      </c>
      <c r="O87" s="44">
        <v>0</v>
      </c>
      <c r="P87" s="44">
        <v>0</v>
      </c>
      <c r="Q87" s="44">
        <v>0</v>
      </c>
      <c r="R87" s="44">
        <v>0</v>
      </c>
      <c r="S87" s="44">
        <v>17825.844705882359</v>
      </c>
      <c r="T87" s="44">
        <v>20523.176470588271</v>
      </c>
      <c r="U87" s="44">
        <v>93563.632941176431</v>
      </c>
      <c r="V87" s="44">
        <v>0</v>
      </c>
      <c r="W87" s="44">
        <v>0</v>
      </c>
      <c r="X87" s="44">
        <v>0</v>
      </c>
      <c r="Y87" s="44">
        <v>0</v>
      </c>
      <c r="Z87" s="44">
        <v>0</v>
      </c>
      <c r="AA87" s="44">
        <v>0</v>
      </c>
      <c r="AB87" s="44">
        <v>0</v>
      </c>
      <c r="AC87" s="44">
        <v>122000</v>
      </c>
      <c r="AD87" s="44">
        <v>0</v>
      </c>
      <c r="AE87" s="44">
        <v>0</v>
      </c>
      <c r="AF87" s="44">
        <v>0</v>
      </c>
      <c r="AG87" s="44">
        <v>0</v>
      </c>
      <c r="AH87" s="44">
        <v>0</v>
      </c>
      <c r="AI87" s="44">
        <v>0</v>
      </c>
      <c r="AJ87" s="44">
        <v>0</v>
      </c>
      <c r="AK87" s="44">
        <v>0</v>
      </c>
      <c r="AL87" s="44">
        <v>0</v>
      </c>
      <c r="AM87" s="44">
        <v>0</v>
      </c>
      <c r="AN87" s="44">
        <v>0</v>
      </c>
      <c r="AO87" s="44">
        <v>0</v>
      </c>
      <c r="AP87" s="44">
        <v>4057956.7199999997</v>
      </c>
      <c r="AQ87" s="44">
        <v>304728.04347016505</v>
      </c>
      <c r="AR87" s="44">
        <v>122000</v>
      </c>
      <c r="AS87" s="44">
        <v>243553.66109403298</v>
      </c>
      <c r="AT87" s="44">
        <v>4484684.7634701645</v>
      </c>
      <c r="AU87" s="44">
        <v>0</v>
      </c>
      <c r="AV87" s="44">
        <v>4484684.7634701645</v>
      </c>
      <c r="AW87" s="44">
        <v>4362684.7634701645</v>
      </c>
      <c r="AX87" s="44">
        <v>5120.5220228523058</v>
      </c>
      <c r="AY87" s="44">
        <v>5068.6611559952034</v>
      </c>
      <c r="AZ87" s="44">
        <v>1.0231669717310141E-2</v>
      </c>
      <c r="BA87" s="44">
        <v>-5.2316697173101405E-3</v>
      </c>
      <c r="BB87" s="44">
        <v>-22592.962037711623</v>
      </c>
      <c r="BC87" s="44">
        <v>4462091.8014324531</v>
      </c>
      <c r="BD87" s="44">
        <v>5237.1969500380901</v>
      </c>
      <c r="BE87" s="44">
        <v>-1.4264748911541059E-4</v>
      </c>
      <c r="BF87" s="44">
        <v>-2917.9774100719424</v>
      </c>
      <c r="BG87" s="44">
        <v>4459173.8240223816</v>
      </c>
      <c r="BH87" s="41" t="s">
        <v>95</v>
      </c>
      <c r="BI87" s="41">
        <v>0</v>
      </c>
      <c r="BJ87" s="41" t="str">
        <f t="shared" si="4"/>
        <v>Secondary0</v>
      </c>
    </row>
    <row r="88" spans="1:62">
      <c r="A88" s="43">
        <v>87</v>
      </c>
      <c r="B88" s="43">
        <v>101364</v>
      </c>
      <c r="C88" s="43">
        <v>3025407</v>
      </c>
      <c r="D88" s="43" t="s">
        <v>102</v>
      </c>
      <c r="E88" s="44">
        <v>0</v>
      </c>
      <c r="F88" s="44">
        <v>2552892.96</v>
      </c>
      <c r="G88" s="44">
        <v>1714629.5999999999</v>
      </c>
      <c r="H88" s="44">
        <v>0</v>
      </c>
      <c r="I88" s="44">
        <v>340083.59758659219</v>
      </c>
      <c r="J88" s="44">
        <v>0</v>
      </c>
      <c r="K88" s="44">
        <v>0</v>
      </c>
      <c r="L88" s="44">
        <v>0</v>
      </c>
      <c r="M88" s="44">
        <v>0</v>
      </c>
      <c r="N88" s="44">
        <v>0</v>
      </c>
      <c r="O88" s="44">
        <v>0</v>
      </c>
      <c r="P88" s="44">
        <v>0</v>
      </c>
      <c r="Q88" s="44">
        <v>0</v>
      </c>
      <c r="R88" s="44">
        <v>0</v>
      </c>
      <c r="S88" s="44">
        <v>46982.435754189923</v>
      </c>
      <c r="T88" s="44">
        <v>104129.215642458</v>
      </c>
      <c r="U88" s="44">
        <v>268663.84804469149</v>
      </c>
      <c r="V88" s="44">
        <v>0</v>
      </c>
      <c r="W88" s="44">
        <v>1475.135005973714</v>
      </c>
      <c r="X88" s="44">
        <v>0</v>
      </c>
      <c r="Y88" s="44">
        <v>0</v>
      </c>
      <c r="Z88" s="44">
        <v>0</v>
      </c>
      <c r="AA88" s="44">
        <v>0</v>
      </c>
      <c r="AB88" s="44">
        <v>0</v>
      </c>
      <c r="AC88" s="44">
        <v>122000</v>
      </c>
      <c r="AD88" s="44">
        <v>0</v>
      </c>
      <c r="AE88" s="44">
        <v>0</v>
      </c>
      <c r="AF88" s="44">
        <v>0</v>
      </c>
      <c r="AG88" s="44">
        <v>0</v>
      </c>
      <c r="AH88" s="44">
        <v>0</v>
      </c>
      <c r="AI88" s="44">
        <v>0</v>
      </c>
      <c r="AJ88" s="44">
        <v>0</v>
      </c>
      <c r="AK88" s="44">
        <v>0</v>
      </c>
      <c r="AL88" s="44">
        <v>0</v>
      </c>
      <c r="AM88" s="44">
        <v>0</v>
      </c>
      <c r="AN88" s="44">
        <v>0</v>
      </c>
      <c r="AO88" s="44">
        <v>0</v>
      </c>
      <c r="AP88" s="44">
        <v>4267522.5599999996</v>
      </c>
      <c r="AQ88" s="44">
        <v>761334.23203390534</v>
      </c>
      <c r="AR88" s="44">
        <v>122000</v>
      </c>
      <c r="AS88" s="44">
        <v>345485.46961155999</v>
      </c>
      <c r="AT88" s="44">
        <v>5150856.7920339052</v>
      </c>
      <c r="AU88" s="44">
        <v>0</v>
      </c>
      <c r="AV88" s="44">
        <v>5150856.7920339042</v>
      </c>
      <c r="AW88" s="44">
        <v>5028856.7920339052</v>
      </c>
      <c r="AX88" s="44">
        <v>5612.5633839664124</v>
      </c>
      <c r="AY88" s="44">
        <v>5143.5576322508396</v>
      </c>
      <c r="AZ88" s="44">
        <v>9.1183143117681803E-2</v>
      </c>
      <c r="BA88" s="44">
        <v>-8.6183143117681799E-2</v>
      </c>
      <c r="BB88" s="44">
        <v>-397186.01534466952</v>
      </c>
      <c r="BC88" s="44">
        <v>4753670.7766892361</v>
      </c>
      <c r="BD88" s="44">
        <v>5305.4361346978085</v>
      </c>
      <c r="BE88" s="44">
        <v>4.2622787668178397E-4</v>
      </c>
      <c r="BF88" s="44">
        <v>-4949.9294748603352</v>
      </c>
      <c r="BG88" s="44">
        <v>4748720.8472143756</v>
      </c>
      <c r="BH88" s="41" t="s">
        <v>95</v>
      </c>
      <c r="BI88" s="41">
        <v>0</v>
      </c>
      <c r="BJ88" s="41" t="str">
        <f t="shared" si="4"/>
        <v>Secondary0</v>
      </c>
    </row>
    <row r="89" spans="1:62">
      <c r="A89" s="43">
        <v>88</v>
      </c>
      <c r="B89" s="43">
        <v>101365</v>
      </c>
      <c r="C89" s="43">
        <v>3025408</v>
      </c>
      <c r="D89" s="43" t="s">
        <v>234</v>
      </c>
      <c r="E89" s="44">
        <v>0</v>
      </c>
      <c r="F89" s="44">
        <v>1285972.2</v>
      </c>
      <c r="G89" s="44">
        <v>1247869.3199999998</v>
      </c>
      <c r="H89" s="44">
        <v>0</v>
      </c>
      <c r="I89" s="44">
        <v>307663.45780918724</v>
      </c>
      <c r="J89" s="44">
        <v>0</v>
      </c>
      <c r="K89" s="44">
        <v>0</v>
      </c>
      <c r="L89" s="44">
        <v>0</v>
      </c>
      <c r="M89" s="44">
        <v>0</v>
      </c>
      <c r="N89" s="44">
        <v>0</v>
      </c>
      <c r="O89" s="44">
        <v>0</v>
      </c>
      <c r="P89" s="44">
        <v>0</v>
      </c>
      <c r="Q89" s="44">
        <v>0</v>
      </c>
      <c r="R89" s="44">
        <v>0</v>
      </c>
      <c r="S89" s="44">
        <v>17322.561205273134</v>
      </c>
      <c r="T89" s="44">
        <v>57437.966101695129</v>
      </c>
      <c r="U89" s="44">
        <v>219187.00564971697</v>
      </c>
      <c r="V89" s="44">
        <v>0</v>
      </c>
      <c r="W89" s="44">
        <v>139177.99999999974</v>
      </c>
      <c r="X89" s="44">
        <v>0</v>
      </c>
      <c r="Y89" s="44">
        <v>0</v>
      </c>
      <c r="Z89" s="44">
        <v>0</v>
      </c>
      <c r="AA89" s="44">
        <v>0</v>
      </c>
      <c r="AB89" s="44">
        <v>33895.443999999836</v>
      </c>
      <c r="AC89" s="44">
        <v>122000</v>
      </c>
      <c r="AD89" s="44">
        <v>0</v>
      </c>
      <c r="AE89" s="44">
        <v>0</v>
      </c>
      <c r="AF89" s="44">
        <v>0</v>
      </c>
      <c r="AG89" s="44">
        <v>0</v>
      </c>
      <c r="AH89" s="44">
        <v>0</v>
      </c>
      <c r="AI89" s="44">
        <v>0</v>
      </c>
      <c r="AJ89" s="44">
        <v>0</v>
      </c>
      <c r="AK89" s="44">
        <v>0</v>
      </c>
      <c r="AL89" s="44">
        <v>0</v>
      </c>
      <c r="AM89" s="44">
        <v>0</v>
      </c>
      <c r="AN89" s="44">
        <v>0</v>
      </c>
      <c r="AO89" s="44">
        <v>0</v>
      </c>
      <c r="AP89" s="44">
        <v>2533841.5199999996</v>
      </c>
      <c r="AQ89" s="44">
        <v>774684.43476587208</v>
      </c>
      <c r="AR89" s="44">
        <v>122000</v>
      </c>
      <c r="AS89" s="44">
        <v>407418.51055317407</v>
      </c>
      <c r="AT89" s="44">
        <v>3430525.9547658716</v>
      </c>
      <c r="AU89" s="44">
        <v>0</v>
      </c>
      <c r="AV89" s="44">
        <v>3430525.9547658716</v>
      </c>
      <c r="AW89" s="44">
        <v>3308525.9547658716</v>
      </c>
      <c r="AX89" s="44">
        <v>6219.0337495599088</v>
      </c>
      <c r="AY89" s="44">
        <v>6486.7648707635008</v>
      </c>
      <c r="AZ89" s="44">
        <v>-4.1273443162751743E-2</v>
      </c>
      <c r="BA89" s="44">
        <v>2.6273443162751743E-2</v>
      </c>
      <c r="BB89" s="44">
        <v>90668.5728116182</v>
      </c>
      <c r="BC89" s="44">
        <v>3521194.5275774896</v>
      </c>
      <c r="BD89" s="44">
        <v>6618.786705972725</v>
      </c>
      <c r="BE89" s="44">
        <v>-1.7540013646688668E-2</v>
      </c>
      <c r="BF89" s="44">
        <v>-4195.2899646643109</v>
      </c>
      <c r="BG89" s="44">
        <v>3516999.2376128254</v>
      </c>
      <c r="BH89" s="41" t="s">
        <v>95</v>
      </c>
      <c r="BI89" s="41">
        <v>0</v>
      </c>
      <c r="BJ89" s="41" t="str">
        <f t="shared" si="4"/>
        <v>Secondary0</v>
      </c>
    </row>
    <row r="90" spans="1:62">
      <c r="A90" s="43">
        <v>89</v>
      </c>
      <c r="B90" s="43">
        <v>135747</v>
      </c>
      <c r="C90" s="43">
        <v>3025427</v>
      </c>
      <c r="D90" s="43" t="s">
        <v>235</v>
      </c>
      <c r="E90" s="44">
        <v>0</v>
      </c>
      <c r="F90" s="44">
        <v>2556703.2479999997</v>
      </c>
      <c r="G90" s="44">
        <v>1553644.9319999998</v>
      </c>
      <c r="H90" s="44">
        <v>0</v>
      </c>
      <c r="I90" s="44">
        <v>123012.16504201682</v>
      </c>
      <c r="J90" s="44">
        <v>0</v>
      </c>
      <c r="K90" s="44">
        <v>0</v>
      </c>
      <c r="L90" s="44">
        <v>0</v>
      </c>
      <c r="M90" s="44">
        <v>0</v>
      </c>
      <c r="N90" s="44">
        <v>0</v>
      </c>
      <c r="O90" s="44">
        <v>0</v>
      </c>
      <c r="P90" s="44">
        <v>0</v>
      </c>
      <c r="Q90" s="44">
        <v>0</v>
      </c>
      <c r="R90" s="44">
        <v>0</v>
      </c>
      <c r="S90" s="44">
        <v>4747.4610244988871</v>
      </c>
      <c r="T90" s="44">
        <v>7083.7115812917236</v>
      </c>
      <c r="U90" s="44">
        <v>19623.159242761696</v>
      </c>
      <c r="V90" s="44">
        <v>0</v>
      </c>
      <c r="W90" s="44">
        <v>17177.535555555503</v>
      </c>
      <c r="X90" s="44">
        <v>0</v>
      </c>
      <c r="Y90" s="44">
        <v>0</v>
      </c>
      <c r="Z90" s="44">
        <v>0</v>
      </c>
      <c r="AA90" s="44">
        <v>0</v>
      </c>
      <c r="AB90" s="44">
        <v>0</v>
      </c>
      <c r="AC90" s="44">
        <v>122000</v>
      </c>
      <c r="AD90" s="44">
        <v>0</v>
      </c>
      <c r="AE90" s="44">
        <v>0</v>
      </c>
      <c r="AF90" s="44">
        <v>0</v>
      </c>
      <c r="AG90" s="44">
        <v>0</v>
      </c>
      <c r="AH90" s="44">
        <v>0</v>
      </c>
      <c r="AI90" s="44">
        <v>0</v>
      </c>
      <c r="AJ90" s="44">
        <v>0</v>
      </c>
      <c r="AK90" s="44">
        <v>0</v>
      </c>
      <c r="AL90" s="44">
        <v>0</v>
      </c>
      <c r="AM90" s="44">
        <v>0</v>
      </c>
      <c r="AN90" s="44">
        <v>0</v>
      </c>
      <c r="AO90" s="44">
        <v>0</v>
      </c>
      <c r="AP90" s="44">
        <v>4110348.1799999997</v>
      </c>
      <c r="AQ90" s="44">
        <v>171644.03244612465</v>
      </c>
      <c r="AR90" s="44">
        <v>122000</v>
      </c>
      <c r="AS90" s="44">
        <v>233036.50303366932</v>
      </c>
      <c r="AT90" s="44">
        <v>4403992.2124461243</v>
      </c>
      <c r="AU90" s="44">
        <v>0</v>
      </c>
      <c r="AV90" s="44">
        <v>4403992.2124461234</v>
      </c>
      <c r="AW90" s="44">
        <v>4281992.2124461243</v>
      </c>
      <c r="AX90" s="44">
        <v>4961.752273981604</v>
      </c>
      <c r="AY90" s="44">
        <v>6198.5564406754766</v>
      </c>
      <c r="AZ90" s="44">
        <v>-0.19953100024674358</v>
      </c>
      <c r="BA90" s="44">
        <v>0.18453100024674357</v>
      </c>
      <c r="BB90" s="44">
        <v>987121.682732268</v>
      </c>
      <c r="BC90" s="44">
        <v>5391113.8951783925</v>
      </c>
      <c r="BD90" s="44">
        <v>6246.9454173561908</v>
      </c>
      <c r="BE90" s="44">
        <v>-2.4022250765209252E-2</v>
      </c>
      <c r="BF90" s="44">
        <v>-2337.4367086834736</v>
      </c>
      <c r="BG90" s="44">
        <v>5388776.4584697094</v>
      </c>
      <c r="BH90" s="41" t="s">
        <v>95</v>
      </c>
      <c r="BI90" s="41">
        <v>0</v>
      </c>
      <c r="BJ90" s="41" t="str">
        <f t="shared" si="4"/>
        <v>Secondary0</v>
      </c>
    </row>
    <row r="91" spans="1:62">
      <c r="A91" s="43">
        <v>90</v>
      </c>
      <c r="B91" s="43">
        <v>101278</v>
      </c>
      <c r="C91" s="43">
        <v>3022024</v>
      </c>
      <c r="D91" s="43" t="s">
        <v>41</v>
      </c>
      <c r="E91" s="44">
        <v>792464.25</v>
      </c>
      <c r="F91" s="44">
        <v>0</v>
      </c>
      <c r="G91" s="44">
        <v>0</v>
      </c>
      <c r="H91" s="44">
        <v>116707.35529411765</v>
      </c>
      <c r="I91" s="44">
        <v>0</v>
      </c>
      <c r="J91" s="44">
        <v>0</v>
      </c>
      <c r="K91" s="44">
        <v>0</v>
      </c>
      <c r="L91" s="44">
        <v>0</v>
      </c>
      <c r="M91" s="44">
        <v>2794.9999999999977</v>
      </c>
      <c r="N91" s="44">
        <v>15773.999999999995</v>
      </c>
      <c r="O91" s="44">
        <v>0</v>
      </c>
      <c r="P91" s="44">
        <v>0</v>
      </c>
      <c r="Q91" s="44">
        <v>0</v>
      </c>
      <c r="R91" s="44">
        <v>0</v>
      </c>
      <c r="S91" s="44">
        <v>0</v>
      </c>
      <c r="T91" s="44">
        <v>0</v>
      </c>
      <c r="U91" s="44">
        <v>0</v>
      </c>
      <c r="V91" s="44">
        <v>34712.45192307698</v>
      </c>
      <c r="W91" s="44">
        <v>0</v>
      </c>
      <c r="X91" s="44">
        <v>0</v>
      </c>
      <c r="Y91" s="44">
        <v>0</v>
      </c>
      <c r="Z91" s="44">
        <v>0</v>
      </c>
      <c r="AA91" s="44">
        <v>5117.0900000000502</v>
      </c>
      <c r="AB91" s="44">
        <v>0</v>
      </c>
      <c r="AC91" s="44">
        <v>122000</v>
      </c>
      <c r="AD91" s="44">
        <v>0</v>
      </c>
      <c r="AE91" s="44">
        <v>0</v>
      </c>
      <c r="AF91" s="44">
        <v>0</v>
      </c>
      <c r="AG91" s="44">
        <v>46686</v>
      </c>
      <c r="AH91" s="44">
        <v>0</v>
      </c>
      <c r="AI91" s="44">
        <v>0</v>
      </c>
      <c r="AJ91" s="44">
        <v>0</v>
      </c>
      <c r="AK91" s="44">
        <v>0</v>
      </c>
      <c r="AL91" s="44">
        <v>0</v>
      </c>
      <c r="AM91" s="44">
        <v>0</v>
      </c>
      <c r="AN91" s="44">
        <v>0</v>
      </c>
      <c r="AO91" s="44">
        <v>0</v>
      </c>
      <c r="AP91" s="44">
        <v>792464.25</v>
      </c>
      <c r="AQ91" s="44">
        <v>175105.8972171947</v>
      </c>
      <c r="AR91" s="44">
        <v>168686</v>
      </c>
      <c r="AS91" s="44">
        <v>102545.70423190057</v>
      </c>
      <c r="AT91" s="44">
        <v>1136256.1472171945</v>
      </c>
      <c r="AU91" s="44">
        <v>1136256.1472171948</v>
      </c>
      <c r="AV91" s="44">
        <v>0</v>
      </c>
      <c r="AW91" s="44">
        <v>967570.14721719455</v>
      </c>
      <c r="AX91" s="44">
        <v>4048.4106578125293</v>
      </c>
      <c r="AY91" s="44">
        <v>4234.2485423236512</v>
      </c>
      <c r="AZ91" s="44">
        <v>-4.3889224416934845E-2</v>
      </c>
      <c r="BA91" s="44">
        <v>2.8889224416934846E-2</v>
      </c>
      <c r="BB91" s="44">
        <v>29235.47337392786</v>
      </c>
      <c r="BC91" s="44">
        <v>1165491.6205911224</v>
      </c>
      <c r="BD91" s="44">
        <v>4876.5339773687128</v>
      </c>
      <c r="BE91" s="44">
        <v>-1.627060216170495E-2</v>
      </c>
      <c r="BF91" s="44">
        <v>-1920.5055882352942</v>
      </c>
      <c r="BG91" s="44">
        <v>1163571.1150028871</v>
      </c>
      <c r="BH91" s="41" t="s">
        <v>12</v>
      </c>
      <c r="BI91" s="41">
        <v>0</v>
      </c>
      <c r="BJ91" s="41" t="str">
        <f t="shared" si="4"/>
        <v>Primary0</v>
      </c>
    </row>
    <row r="92" spans="1:62">
      <c r="A92" s="43">
        <v>91</v>
      </c>
      <c r="B92" s="43">
        <v>103119</v>
      </c>
      <c r="C92" s="43">
        <v>3023521</v>
      </c>
      <c r="D92" s="43" t="s">
        <v>237</v>
      </c>
      <c r="E92" s="44">
        <v>1674453.75</v>
      </c>
      <c r="F92" s="44">
        <v>900180.53999999992</v>
      </c>
      <c r="G92" s="44">
        <v>0</v>
      </c>
      <c r="H92" s="44">
        <v>171738.74495798317</v>
      </c>
      <c r="I92" s="44">
        <v>63891.704117647052</v>
      </c>
      <c r="J92" s="44">
        <v>0</v>
      </c>
      <c r="K92" s="44">
        <v>0</v>
      </c>
      <c r="L92" s="44">
        <v>0</v>
      </c>
      <c r="M92" s="44">
        <v>10165.388446215136</v>
      </c>
      <c r="N92" s="44">
        <v>28851.394422310754</v>
      </c>
      <c r="O92" s="44">
        <v>8460.2589641434261</v>
      </c>
      <c r="P92" s="44">
        <v>0</v>
      </c>
      <c r="Q92" s="44">
        <v>0</v>
      </c>
      <c r="R92" s="44">
        <v>0</v>
      </c>
      <c r="S92" s="44">
        <v>5099.8235294117831</v>
      </c>
      <c r="T92" s="44">
        <v>20812.235294117643</v>
      </c>
      <c r="U92" s="44">
        <v>13898.647058823506</v>
      </c>
      <c r="V92" s="44">
        <v>87436.783042394134</v>
      </c>
      <c r="W92" s="44">
        <v>11035.677966101695</v>
      </c>
      <c r="X92" s="44">
        <v>0</v>
      </c>
      <c r="Y92" s="44">
        <v>0</v>
      </c>
      <c r="Z92" s="44">
        <v>0</v>
      </c>
      <c r="AA92" s="44">
        <v>0</v>
      </c>
      <c r="AB92" s="44">
        <v>0</v>
      </c>
      <c r="AC92" s="44">
        <v>122000</v>
      </c>
      <c r="AD92" s="44">
        <v>0</v>
      </c>
      <c r="AE92" s="44">
        <v>0</v>
      </c>
      <c r="AF92" s="44">
        <v>61448.566666666666</v>
      </c>
      <c r="AG92" s="44">
        <v>0</v>
      </c>
      <c r="AH92" s="44">
        <v>0</v>
      </c>
      <c r="AI92" s="44">
        <v>0</v>
      </c>
      <c r="AJ92" s="44">
        <v>0</v>
      </c>
      <c r="AK92" s="44">
        <v>0</v>
      </c>
      <c r="AL92" s="44">
        <v>0</v>
      </c>
      <c r="AM92" s="44">
        <v>0</v>
      </c>
      <c r="AN92" s="44">
        <v>0</v>
      </c>
      <c r="AO92" s="44">
        <v>0</v>
      </c>
      <c r="AP92" s="44">
        <v>2574634.29</v>
      </c>
      <c r="AQ92" s="44">
        <v>421390.65779914829</v>
      </c>
      <c r="AR92" s="44">
        <v>183448.56666666665</v>
      </c>
      <c r="AS92" s="44">
        <v>278914.64341662632</v>
      </c>
      <c r="AT92" s="44">
        <v>3179473.5144658154</v>
      </c>
      <c r="AU92" s="44">
        <v>2114595.5506207505</v>
      </c>
      <c r="AV92" s="44">
        <v>1064877.9638450639</v>
      </c>
      <c r="AW92" s="44">
        <v>3057473.5144658154</v>
      </c>
      <c r="AX92" s="44">
        <v>4405.5814329478608</v>
      </c>
      <c r="AY92" s="44">
        <v>3615.0551654885653</v>
      </c>
      <c r="AZ92" s="44">
        <v>0.21867612837727135</v>
      </c>
      <c r="BA92" s="44">
        <v>0</v>
      </c>
      <c r="BB92" s="44">
        <v>0</v>
      </c>
      <c r="BC92" s="44">
        <v>3179473.5144658154</v>
      </c>
      <c r="BD92" s="44">
        <v>4581.3739401524717</v>
      </c>
      <c r="BE92" s="44">
        <v>7.1391262974492609E-2</v>
      </c>
      <c r="BF92" s="44">
        <v>-3491.7531092436971</v>
      </c>
      <c r="BG92" s="44">
        <v>3175981.7613565717</v>
      </c>
      <c r="BH92" s="41" t="s">
        <v>236</v>
      </c>
      <c r="BI92" s="41">
        <v>0</v>
      </c>
      <c r="BJ92" s="41" t="str">
        <f t="shared" si="4"/>
        <v>All-through0</v>
      </c>
    </row>
    <row r="93" spans="1:62">
      <c r="A93" s="43">
        <v>92</v>
      </c>
      <c r="B93" s="43">
        <v>139489</v>
      </c>
      <c r="C93" s="43">
        <v>3022018</v>
      </c>
      <c r="D93" s="43" t="s">
        <v>114</v>
      </c>
      <c r="E93" s="44">
        <v>1283195.25</v>
      </c>
      <c r="F93" s="44">
        <v>0</v>
      </c>
      <c r="G93" s="44">
        <v>0</v>
      </c>
      <c r="H93" s="44">
        <v>272637.57921259844</v>
      </c>
      <c r="I93" s="44">
        <v>0</v>
      </c>
      <c r="J93" s="44">
        <v>0</v>
      </c>
      <c r="K93" s="44">
        <v>0</v>
      </c>
      <c r="L93" s="44">
        <v>0</v>
      </c>
      <c r="M93" s="44">
        <v>27305.000000000036</v>
      </c>
      <c r="N93" s="44">
        <v>11472</v>
      </c>
      <c r="O93" s="44">
        <v>46254.999999999971</v>
      </c>
      <c r="P93" s="44">
        <v>0</v>
      </c>
      <c r="Q93" s="44">
        <v>0</v>
      </c>
      <c r="R93" s="44">
        <v>0</v>
      </c>
      <c r="S93" s="44">
        <v>0</v>
      </c>
      <c r="T93" s="44">
        <v>0</v>
      </c>
      <c r="U93" s="44">
        <v>0</v>
      </c>
      <c r="V93" s="44">
        <v>12221.580310880834</v>
      </c>
      <c r="W93" s="44">
        <v>0</v>
      </c>
      <c r="X93" s="44">
        <v>0</v>
      </c>
      <c r="Y93" s="44">
        <v>0</v>
      </c>
      <c r="Z93" s="44">
        <v>0</v>
      </c>
      <c r="AA93" s="44">
        <v>0</v>
      </c>
      <c r="AB93" s="44">
        <v>0</v>
      </c>
      <c r="AC93" s="44">
        <v>122000</v>
      </c>
      <c r="AD93" s="44">
        <v>0</v>
      </c>
      <c r="AE93" s="44">
        <v>0</v>
      </c>
      <c r="AF93" s="44">
        <v>0</v>
      </c>
      <c r="AG93" s="44">
        <v>4482.6000000000004</v>
      </c>
      <c r="AH93" s="44">
        <v>0</v>
      </c>
      <c r="AI93" s="44">
        <v>0</v>
      </c>
      <c r="AJ93" s="44">
        <v>0</v>
      </c>
      <c r="AK93" s="44">
        <v>0</v>
      </c>
      <c r="AL93" s="44">
        <v>0</v>
      </c>
      <c r="AM93" s="44">
        <v>0</v>
      </c>
      <c r="AN93" s="44">
        <v>0</v>
      </c>
      <c r="AO93" s="44">
        <v>0</v>
      </c>
      <c r="AP93" s="44">
        <v>1283195.25</v>
      </c>
      <c r="AQ93" s="44">
        <v>369891.15952347935</v>
      </c>
      <c r="AR93" s="44">
        <v>126482.6</v>
      </c>
      <c r="AS93" s="44">
        <v>141499.28240340055</v>
      </c>
      <c r="AT93" s="44">
        <v>1779569.0095234795</v>
      </c>
      <c r="AU93" s="44">
        <v>1779569.0095234795</v>
      </c>
      <c r="AV93" s="44">
        <v>0</v>
      </c>
      <c r="AW93" s="44">
        <v>1653086.4095234794</v>
      </c>
      <c r="AX93" s="44">
        <v>4271.5411098797922</v>
      </c>
      <c r="AY93" s="44">
        <v>4211.8168274869104</v>
      </c>
      <c r="AZ93" s="44">
        <v>1.4180170895161619E-2</v>
      </c>
      <c r="BA93" s="44">
        <v>-9.1801708951616198E-3</v>
      </c>
      <c r="BB93" s="44">
        <v>-14963.431724858099</v>
      </c>
      <c r="BC93" s="44">
        <v>1764605.5777986215</v>
      </c>
      <c r="BD93" s="44">
        <v>4559.7043353969548</v>
      </c>
      <c r="BE93" s="44">
        <v>-1.3619972702920702E-3</v>
      </c>
      <c r="BF93" s="44">
        <v>0</v>
      </c>
      <c r="BG93" s="44">
        <v>1764605.5777986215</v>
      </c>
      <c r="BH93" s="41" t="s">
        <v>12</v>
      </c>
      <c r="BI93" s="41" t="s">
        <v>238</v>
      </c>
      <c r="BJ93" s="41" t="str">
        <f t="shared" si="4"/>
        <v>PrimaryRecoupment Academy</v>
      </c>
    </row>
    <row r="94" spans="1:62">
      <c r="A94" s="43">
        <v>93</v>
      </c>
      <c r="B94" s="43">
        <v>138649</v>
      </c>
      <c r="C94" s="43">
        <v>3022030</v>
      </c>
      <c r="D94" s="43" t="s">
        <v>115</v>
      </c>
      <c r="E94" s="44">
        <v>361416.75</v>
      </c>
      <c r="F94" s="44">
        <v>0</v>
      </c>
      <c r="G94" s="44">
        <v>0</v>
      </c>
      <c r="H94" s="44">
        <v>33662.508928571435</v>
      </c>
      <c r="I94" s="44">
        <v>0</v>
      </c>
      <c r="J94" s="44">
        <v>0</v>
      </c>
      <c r="K94" s="44">
        <v>0</v>
      </c>
      <c r="L94" s="44">
        <v>0</v>
      </c>
      <c r="M94" s="44">
        <v>2150.0000000000014</v>
      </c>
      <c r="N94" s="44">
        <v>0</v>
      </c>
      <c r="O94" s="44">
        <v>0</v>
      </c>
      <c r="P94" s="44">
        <v>0</v>
      </c>
      <c r="Q94" s="44">
        <v>0</v>
      </c>
      <c r="R94" s="44">
        <v>0</v>
      </c>
      <c r="S94" s="44">
        <v>0</v>
      </c>
      <c r="T94" s="44">
        <v>0</v>
      </c>
      <c r="U94" s="44">
        <v>0</v>
      </c>
      <c r="V94" s="44">
        <v>17034.743589743597</v>
      </c>
      <c r="W94" s="44">
        <v>0</v>
      </c>
      <c r="X94" s="44">
        <v>0</v>
      </c>
      <c r="Y94" s="44">
        <v>0</v>
      </c>
      <c r="Z94" s="44">
        <v>0</v>
      </c>
      <c r="AA94" s="44">
        <v>0</v>
      </c>
      <c r="AB94" s="44">
        <v>0</v>
      </c>
      <c r="AC94" s="44">
        <v>122000</v>
      </c>
      <c r="AD94" s="44">
        <v>0</v>
      </c>
      <c r="AE94" s="44">
        <v>0</v>
      </c>
      <c r="AF94" s="44">
        <v>0</v>
      </c>
      <c r="AG94" s="44">
        <v>0</v>
      </c>
      <c r="AH94" s="44">
        <v>0</v>
      </c>
      <c r="AI94" s="44">
        <v>0</v>
      </c>
      <c r="AJ94" s="44">
        <v>0</v>
      </c>
      <c r="AK94" s="44">
        <v>0</v>
      </c>
      <c r="AL94" s="44">
        <v>0</v>
      </c>
      <c r="AM94" s="44">
        <v>0</v>
      </c>
      <c r="AN94" s="44">
        <v>0</v>
      </c>
      <c r="AO94" s="44">
        <v>0</v>
      </c>
      <c r="AP94" s="44">
        <v>361416.75</v>
      </c>
      <c r="AQ94" s="44">
        <v>52847.252518315028</v>
      </c>
      <c r="AR94" s="44">
        <v>122000</v>
      </c>
      <c r="AS94" s="44">
        <v>40460.999125457885</v>
      </c>
      <c r="AT94" s="44">
        <v>536264.0025183151</v>
      </c>
      <c r="AU94" s="44">
        <v>536264.0025183151</v>
      </c>
      <c r="AV94" s="44">
        <v>0</v>
      </c>
      <c r="AW94" s="44">
        <v>414264.0025183151</v>
      </c>
      <c r="AX94" s="44">
        <v>3800.5871790671108</v>
      </c>
      <c r="AY94" s="44">
        <v>4148.532765486726</v>
      </c>
      <c r="AZ94" s="44">
        <v>-8.3871962953820989E-2</v>
      </c>
      <c r="BA94" s="44">
        <v>6.8871962953820989E-2</v>
      </c>
      <c r="BB94" s="44">
        <v>31143.217848167264</v>
      </c>
      <c r="BC94" s="44">
        <v>567407.22036648239</v>
      </c>
      <c r="BD94" s="44">
        <v>5205.5708290502971</v>
      </c>
      <c r="BE94" s="44">
        <v>-8.6852792522661426E-3</v>
      </c>
      <c r="BF94" s="44">
        <v>0</v>
      </c>
      <c r="BG94" s="44">
        <v>567407.22036648239</v>
      </c>
      <c r="BH94" s="41" t="s">
        <v>12</v>
      </c>
      <c r="BI94" s="41" t="s">
        <v>238</v>
      </c>
      <c r="BJ94" s="41" t="str">
        <f t="shared" si="4"/>
        <v>PrimaryRecoupment Academy</v>
      </c>
    </row>
    <row r="95" spans="1:62">
      <c r="A95" s="43">
        <v>94</v>
      </c>
      <c r="B95" s="43">
        <v>139633</v>
      </c>
      <c r="C95" s="43">
        <v>3022038</v>
      </c>
      <c r="D95" s="43" t="s">
        <v>118</v>
      </c>
      <c r="E95" s="44">
        <v>1283195.25</v>
      </c>
      <c r="F95" s="44">
        <v>0</v>
      </c>
      <c r="G95" s="44">
        <v>0</v>
      </c>
      <c r="H95" s="44">
        <v>136243.69465648854</v>
      </c>
      <c r="I95" s="44">
        <v>0</v>
      </c>
      <c r="J95" s="44">
        <v>0</v>
      </c>
      <c r="K95" s="44">
        <v>0</v>
      </c>
      <c r="L95" s="44">
        <v>0</v>
      </c>
      <c r="M95" s="44">
        <v>15304.546632124362</v>
      </c>
      <c r="N95" s="44">
        <v>23722.297927461135</v>
      </c>
      <c r="O95" s="44">
        <v>4215.8937823834131</v>
      </c>
      <c r="P95" s="44">
        <v>0</v>
      </c>
      <c r="Q95" s="44">
        <v>0</v>
      </c>
      <c r="R95" s="44">
        <v>0</v>
      </c>
      <c r="S95" s="44">
        <v>0</v>
      </c>
      <c r="T95" s="44">
        <v>0</v>
      </c>
      <c r="U95" s="44">
        <v>0</v>
      </c>
      <c r="V95" s="44">
        <v>62080.771513353196</v>
      </c>
      <c r="W95" s="44">
        <v>0</v>
      </c>
      <c r="X95" s="44">
        <v>0</v>
      </c>
      <c r="Y95" s="44">
        <v>0</v>
      </c>
      <c r="Z95" s="44">
        <v>0</v>
      </c>
      <c r="AA95" s="44">
        <v>10276.470000000065</v>
      </c>
      <c r="AB95" s="44">
        <v>0</v>
      </c>
      <c r="AC95" s="44">
        <v>122000</v>
      </c>
      <c r="AD95" s="44">
        <v>0</v>
      </c>
      <c r="AE95" s="44">
        <v>0</v>
      </c>
      <c r="AF95" s="44">
        <v>0</v>
      </c>
      <c r="AG95" s="44">
        <v>11947.6</v>
      </c>
      <c r="AH95" s="44">
        <v>0</v>
      </c>
      <c r="AI95" s="44">
        <v>0</v>
      </c>
      <c r="AJ95" s="44">
        <v>0</v>
      </c>
      <c r="AK95" s="44">
        <v>0</v>
      </c>
      <c r="AL95" s="44">
        <v>0</v>
      </c>
      <c r="AM95" s="44">
        <v>0</v>
      </c>
      <c r="AN95" s="44">
        <v>0</v>
      </c>
      <c r="AO95" s="44">
        <v>0</v>
      </c>
      <c r="AP95" s="44">
        <v>1283195.25</v>
      </c>
      <c r="AQ95" s="44">
        <v>251843.67451181071</v>
      </c>
      <c r="AR95" s="44">
        <v>133947.6</v>
      </c>
      <c r="AS95" s="44">
        <v>165998.31436304474</v>
      </c>
      <c r="AT95" s="44">
        <v>1668986.5245118109</v>
      </c>
      <c r="AU95" s="44">
        <v>1668986.5245118106</v>
      </c>
      <c r="AV95" s="44">
        <v>0</v>
      </c>
      <c r="AW95" s="44">
        <v>1535038.9245118108</v>
      </c>
      <c r="AX95" s="44">
        <v>3966.5088488677279</v>
      </c>
      <c r="AY95" s="44">
        <v>4118.9692939546594</v>
      </c>
      <c r="AZ95" s="44">
        <v>-3.7014222298450992E-2</v>
      </c>
      <c r="BA95" s="44">
        <v>2.2014222298450993E-2</v>
      </c>
      <c r="BB95" s="44">
        <v>35091.575497235695</v>
      </c>
      <c r="BC95" s="44">
        <v>1704078.1000090465</v>
      </c>
      <c r="BD95" s="44">
        <v>4403.302584002704</v>
      </c>
      <c r="BE95" s="44">
        <v>-1.6981456481198642E-2</v>
      </c>
      <c r="BF95" s="44">
        <v>0</v>
      </c>
      <c r="BG95" s="44">
        <v>1704078.1000090465</v>
      </c>
      <c r="BH95" s="41" t="s">
        <v>12</v>
      </c>
      <c r="BI95" s="41" t="s">
        <v>238</v>
      </c>
      <c r="BJ95" s="41" t="str">
        <f t="shared" si="4"/>
        <v>PrimaryRecoupment Academy</v>
      </c>
    </row>
    <row r="96" spans="1:62">
      <c r="A96" s="43">
        <v>95</v>
      </c>
      <c r="B96" s="43">
        <v>139817</v>
      </c>
      <c r="C96" s="43">
        <v>3022047</v>
      </c>
      <c r="D96" s="43" t="s">
        <v>240</v>
      </c>
      <c r="E96" s="44">
        <v>1402562.25</v>
      </c>
      <c r="F96" s="44">
        <v>0</v>
      </c>
      <c r="G96" s="44">
        <v>0</v>
      </c>
      <c r="H96" s="44">
        <v>210688.51679999998</v>
      </c>
      <c r="I96" s="44">
        <v>0</v>
      </c>
      <c r="J96" s="44">
        <v>0</v>
      </c>
      <c r="K96" s="44">
        <v>0</v>
      </c>
      <c r="L96" s="44">
        <v>0</v>
      </c>
      <c r="M96" s="44">
        <v>14830.35971223018</v>
      </c>
      <c r="N96" s="44">
        <v>54548.741007194338</v>
      </c>
      <c r="O96" s="44">
        <v>34124.028776978492</v>
      </c>
      <c r="P96" s="44">
        <v>0</v>
      </c>
      <c r="Q96" s="44">
        <v>0</v>
      </c>
      <c r="R96" s="44">
        <v>0</v>
      </c>
      <c r="S96" s="44">
        <v>0</v>
      </c>
      <c r="T96" s="44">
        <v>0</v>
      </c>
      <c r="U96" s="44">
        <v>0</v>
      </c>
      <c r="V96" s="44">
        <v>85464.696132596771</v>
      </c>
      <c r="W96" s="44">
        <v>0</v>
      </c>
      <c r="X96" s="44">
        <v>0</v>
      </c>
      <c r="Y96" s="44">
        <v>0</v>
      </c>
      <c r="Z96" s="44">
        <v>0</v>
      </c>
      <c r="AA96" s="44">
        <v>0</v>
      </c>
      <c r="AB96" s="44">
        <v>0</v>
      </c>
      <c r="AC96" s="44">
        <v>122000</v>
      </c>
      <c r="AD96" s="44">
        <v>0</v>
      </c>
      <c r="AE96" s="44">
        <v>0</v>
      </c>
      <c r="AF96" s="44">
        <v>0</v>
      </c>
      <c r="AG96" s="44">
        <v>4820</v>
      </c>
      <c r="AH96" s="44">
        <v>0</v>
      </c>
      <c r="AI96" s="44">
        <v>0</v>
      </c>
      <c r="AJ96" s="44">
        <v>0</v>
      </c>
      <c r="AK96" s="44">
        <v>0</v>
      </c>
      <c r="AL96" s="44">
        <v>0</v>
      </c>
      <c r="AM96" s="44">
        <v>0</v>
      </c>
      <c r="AN96" s="44">
        <v>0</v>
      </c>
      <c r="AO96" s="44">
        <v>0</v>
      </c>
      <c r="AP96" s="44">
        <v>1402562.25</v>
      </c>
      <c r="AQ96" s="44">
        <v>399656.34242899978</v>
      </c>
      <c r="AR96" s="44">
        <v>126820</v>
      </c>
      <c r="AS96" s="44">
        <v>211418.32664187739</v>
      </c>
      <c r="AT96" s="44">
        <v>1929038.5924289997</v>
      </c>
      <c r="AU96" s="44">
        <v>1929038.5924289997</v>
      </c>
      <c r="AV96" s="44">
        <v>0</v>
      </c>
      <c r="AW96" s="44">
        <v>1802218.5924289997</v>
      </c>
      <c r="AX96" s="44">
        <v>4260.5640482955077</v>
      </c>
      <c r="AY96" s="44">
        <v>4254.0883727506425</v>
      </c>
      <c r="AZ96" s="44">
        <v>1.5222240295582133E-3</v>
      </c>
      <c r="BA96" s="44">
        <v>0</v>
      </c>
      <c r="BB96" s="44">
        <v>0</v>
      </c>
      <c r="BC96" s="44">
        <v>1929038.5924289997</v>
      </c>
      <c r="BD96" s="44">
        <v>4560.3749229999994</v>
      </c>
      <c r="BE96" s="44">
        <v>-9.2826222914640377E-3</v>
      </c>
      <c r="BF96" s="44">
        <v>0</v>
      </c>
      <c r="BG96" s="44">
        <v>1929038.5924289997</v>
      </c>
      <c r="BH96" s="41" t="s">
        <v>12</v>
      </c>
      <c r="BI96" s="41" t="s">
        <v>238</v>
      </c>
      <c r="BJ96" s="41" t="str">
        <f t="shared" si="4"/>
        <v>PrimaryRecoupment Academy</v>
      </c>
    </row>
    <row r="97" spans="1:62">
      <c r="A97" s="43">
        <v>96</v>
      </c>
      <c r="B97" s="43">
        <v>140601</v>
      </c>
      <c r="C97" s="43">
        <v>3022048</v>
      </c>
      <c r="D97" s="43" t="s">
        <v>241</v>
      </c>
      <c r="E97" s="44">
        <v>278523</v>
      </c>
      <c r="F97" s="44">
        <v>0</v>
      </c>
      <c r="G97" s="44">
        <v>0</v>
      </c>
      <c r="H97" s="44">
        <v>0</v>
      </c>
      <c r="I97" s="44">
        <v>0</v>
      </c>
      <c r="J97" s="44">
        <v>0</v>
      </c>
      <c r="K97" s="44">
        <v>0</v>
      </c>
      <c r="L97" s="44">
        <v>0</v>
      </c>
      <c r="M97" s="44">
        <v>2211.4285714285761</v>
      </c>
      <c r="N97" s="44">
        <v>8604.0000000000073</v>
      </c>
      <c r="O97" s="44">
        <v>7208.5714285714203</v>
      </c>
      <c r="P97" s="44">
        <v>0</v>
      </c>
      <c r="Q97" s="44">
        <v>0</v>
      </c>
      <c r="R97" s="44">
        <v>0</v>
      </c>
      <c r="S97" s="44">
        <v>0</v>
      </c>
      <c r="T97" s="44">
        <v>0</v>
      </c>
      <c r="U97" s="44">
        <v>0</v>
      </c>
      <c r="V97" s="44">
        <v>0</v>
      </c>
      <c r="W97" s="44">
        <v>0</v>
      </c>
      <c r="X97" s="44">
        <v>0</v>
      </c>
      <c r="Y97" s="44">
        <v>0</v>
      </c>
      <c r="Z97" s="44">
        <v>0</v>
      </c>
      <c r="AA97" s="44">
        <v>0</v>
      </c>
      <c r="AB97" s="44">
        <v>0</v>
      </c>
      <c r="AC97" s="44">
        <v>122000</v>
      </c>
      <c r="AD97" s="44">
        <v>0</v>
      </c>
      <c r="AE97" s="44">
        <v>0</v>
      </c>
      <c r="AF97" s="44">
        <v>0</v>
      </c>
      <c r="AG97" s="44">
        <v>0</v>
      </c>
      <c r="AH97" s="44">
        <v>0</v>
      </c>
      <c r="AI97" s="44">
        <v>0</v>
      </c>
      <c r="AJ97" s="44">
        <v>0</v>
      </c>
      <c r="AK97" s="44">
        <v>0</v>
      </c>
      <c r="AL97" s="44">
        <v>0</v>
      </c>
      <c r="AM97" s="44">
        <v>0</v>
      </c>
      <c r="AN97" s="44">
        <v>0</v>
      </c>
      <c r="AO97" s="44">
        <v>0</v>
      </c>
      <c r="AP97" s="44">
        <v>278523</v>
      </c>
      <c r="AQ97" s="44">
        <v>18024.000000000004</v>
      </c>
      <c r="AR97" s="44">
        <v>122000</v>
      </c>
      <c r="AS97" s="44">
        <v>16138.335000000001</v>
      </c>
      <c r="AT97" s="44">
        <v>418547</v>
      </c>
      <c r="AU97" s="44">
        <v>418547</v>
      </c>
      <c r="AV97" s="44">
        <v>0</v>
      </c>
      <c r="AW97" s="44">
        <v>296547</v>
      </c>
      <c r="AX97" s="44">
        <v>3530.3214285714284</v>
      </c>
      <c r="AY97" s="44">
        <v>3545.9480952380954</v>
      </c>
      <c r="AZ97" s="44">
        <v>-4.4069078979616988E-3</v>
      </c>
      <c r="BA97" s="44">
        <v>0</v>
      </c>
      <c r="BB97" s="44">
        <v>0</v>
      </c>
      <c r="BC97" s="44">
        <v>418547</v>
      </c>
      <c r="BD97" s="44">
        <v>4982.7023809523807</v>
      </c>
      <c r="BE97" s="44">
        <v>-0.10692757754860227</v>
      </c>
      <c r="BF97" s="44">
        <v>0</v>
      </c>
      <c r="BG97" s="44">
        <v>418547</v>
      </c>
      <c r="BH97" s="41" t="s">
        <v>12</v>
      </c>
      <c r="BI97" s="41" t="s">
        <v>238</v>
      </c>
      <c r="BJ97" s="41" t="str">
        <f t="shared" si="4"/>
        <v>PrimaryRecoupment Academy</v>
      </c>
    </row>
    <row r="98" spans="1:62">
      <c r="A98" s="43">
        <v>97</v>
      </c>
      <c r="B98" s="43">
        <v>137303</v>
      </c>
      <c r="C98" s="43">
        <v>3023515</v>
      </c>
      <c r="D98" s="43" t="s">
        <v>116</v>
      </c>
      <c r="E98" s="44">
        <v>653202.75</v>
      </c>
      <c r="F98" s="44">
        <v>0</v>
      </c>
      <c r="G98" s="44">
        <v>0</v>
      </c>
      <c r="H98" s="44">
        <v>0</v>
      </c>
      <c r="I98" s="44">
        <v>0</v>
      </c>
      <c r="J98" s="44">
        <v>0</v>
      </c>
      <c r="K98" s="44">
        <v>0</v>
      </c>
      <c r="L98" s="44">
        <v>0</v>
      </c>
      <c r="M98" s="44">
        <v>0</v>
      </c>
      <c r="N98" s="44">
        <v>0</v>
      </c>
      <c r="O98" s="44">
        <v>0</v>
      </c>
      <c r="P98" s="44">
        <v>0</v>
      </c>
      <c r="Q98" s="44">
        <v>0</v>
      </c>
      <c r="R98" s="44">
        <v>0</v>
      </c>
      <c r="S98" s="44">
        <v>0</v>
      </c>
      <c r="T98" s="44">
        <v>0</v>
      </c>
      <c r="U98" s="44">
        <v>0</v>
      </c>
      <c r="V98" s="44">
        <v>11120.591715976334</v>
      </c>
      <c r="W98" s="44">
        <v>0</v>
      </c>
      <c r="X98" s="44">
        <v>0</v>
      </c>
      <c r="Y98" s="44">
        <v>0</v>
      </c>
      <c r="Z98" s="44">
        <v>0</v>
      </c>
      <c r="AA98" s="44">
        <v>0</v>
      </c>
      <c r="AB98" s="44">
        <v>0</v>
      </c>
      <c r="AC98" s="44">
        <v>122000</v>
      </c>
      <c r="AD98" s="44">
        <v>0</v>
      </c>
      <c r="AE98" s="44">
        <v>0</v>
      </c>
      <c r="AF98" s="44">
        <v>0</v>
      </c>
      <c r="AG98" s="44">
        <v>0</v>
      </c>
      <c r="AH98" s="44">
        <v>0</v>
      </c>
      <c r="AI98" s="44">
        <v>0</v>
      </c>
      <c r="AJ98" s="44">
        <v>0</v>
      </c>
      <c r="AK98" s="44">
        <v>0</v>
      </c>
      <c r="AL98" s="44">
        <v>0</v>
      </c>
      <c r="AM98" s="44">
        <v>0</v>
      </c>
      <c r="AN98" s="44">
        <v>0</v>
      </c>
      <c r="AO98" s="44">
        <v>0</v>
      </c>
      <c r="AP98" s="44">
        <v>653202.75</v>
      </c>
      <c r="AQ98" s="44">
        <v>11120.591715976334</v>
      </c>
      <c r="AR98" s="44">
        <v>122000</v>
      </c>
      <c r="AS98" s="44">
        <v>40514.715465976333</v>
      </c>
      <c r="AT98" s="44">
        <v>786323.34171597636</v>
      </c>
      <c r="AU98" s="44">
        <v>786323.34171597636</v>
      </c>
      <c r="AV98" s="44">
        <v>0</v>
      </c>
      <c r="AW98" s="44">
        <v>664323.34171597636</v>
      </c>
      <c r="AX98" s="44">
        <v>3372.1997041420118</v>
      </c>
      <c r="AY98" s="44">
        <v>3326.7815005050506</v>
      </c>
      <c r="AZ98" s="44">
        <v>1.3652295358161049E-2</v>
      </c>
      <c r="BA98" s="44">
        <v>-8.6522953581610502E-3</v>
      </c>
      <c r="BB98" s="44">
        <v>-5670.5063384838722</v>
      </c>
      <c r="BC98" s="44">
        <v>780652.83537749248</v>
      </c>
      <c r="BD98" s="44">
        <v>3962.704748109099</v>
      </c>
      <c r="BE98" s="44">
        <v>-8.1654437855116502E-4</v>
      </c>
      <c r="BF98" s="44">
        <v>0</v>
      </c>
      <c r="BG98" s="44">
        <v>780652.83537749248</v>
      </c>
      <c r="BH98" s="41" t="s">
        <v>12</v>
      </c>
      <c r="BI98" s="41" t="s">
        <v>238</v>
      </c>
      <c r="BJ98" s="41" t="str">
        <f t="shared" si="4"/>
        <v>PrimaryRecoupment Academy</v>
      </c>
    </row>
    <row r="99" spans="1:62">
      <c r="A99" s="43">
        <v>98</v>
      </c>
      <c r="B99" s="43">
        <v>140236</v>
      </c>
      <c r="C99" s="43">
        <v>3023519</v>
      </c>
      <c r="D99" s="43" t="s">
        <v>113</v>
      </c>
      <c r="E99" s="44">
        <v>1889977.5</v>
      </c>
      <c r="F99" s="44">
        <v>0</v>
      </c>
      <c r="G99" s="44">
        <v>0</v>
      </c>
      <c r="H99" s="44">
        <v>318868.1241877256</v>
      </c>
      <c r="I99" s="44">
        <v>0</v>
      </c>
      <c r="J99" s="44">
        <v>0</v>
      </c>
      <c r="K99" s="44">
        <v>0</v>
      </c>
      <c r="L99" s="44">
        <v>0</v>
      </c>
      <c r="M99" s="44">
        <v>5465.3516295025702</v>
      </c>
      <c r="N99" s="44">
        <v>144408.47341337905</v>
      </c>
      <c r="O99" s="44">
        <v>8222.4699828473294</v>
      </c>
      <c r="P99" s="44">
        <v>0</v>
      </c>
      <c r="Q99" s="44">
        <v>0</v>
      </c>
      <c r="R99" s="44">
        <v>0</v>
      </c>
      <c r="S99" s="44">
        <v>0</v>
      </c>
      <c r="T99" s="44">
        <v>0</v>
      </c>
      <c r="U99" s="44">
        <v>0</v>
      </c>
      <c r="V99" s="44">
        <v>75980.885311871301</v>
      </c>
      <c r="W99" s="44">
        <v>0</v>
      </c>
      <c r="X99" s="44">
        <v>0</v>
      </c>
      <c r="Y99" s="44">
        <v>0</v>
      </c>
      <c r="Z99" s="44">
        <v>0</v>
      </c>
      <c r="AA99" s="44">
        <v>2814.3243654821586</v>
      </c>
      <c r="AB99" s="44">
        <v>0</v>
      </c>
      <c r="AC99" s="44">
        <v>122000</v>
      </c>
      <c r="AD99" s="44">
        <v>0</v>
      </c>
      <c r="AE99" s="44">
        <v>0</v>
      </c>
      <c r="AF99" s="44">
        <v>0</v>
      </c>
      <c r="AG99" s="44">
        <v>16648.265111111112</v>
      </c>
      <c r="AH99" s="44">
        <v>0</v>
      </c>
      <c r="AI99" s="44">
        <v>0</v>
      </c>
      <c r="AJ99" s="44">
        <v>0</v>
      </c>
      <c r="AK99" s="44">
        <v>0</v>
      </c>
      <c r="AL99" s="44">
        <v>0</v>
      </c>
      <c r="AM99" s="44">
        <v>0</v>
      </c>
      <c r="AN99" s="44">
        <v>0</v>
      </c>
      <c r="AO99" s="44">
        <v>0</v>
      </c>
      <c r="AP99" s="44">
        <v>1889977.5</v>
      </c>
      <c r="AQ99" s="44">
        <v>555759.62889080797</v>
      </c>
      <c r="AR99" s="44">
        <v>138648.2651111111</v>
      </c>
      <c r="AS99" s="44">
        <v>259237.08102004442</v>
      </c>
      <c r="AT99" s="44">
        <v>2584385.3940019188</v>
      </c>
      <c r="AU99" s="44">
        <v>2584385.3940019188</v>
      </c>
      <c r="AV99" s="44">
        <v>0</v>
      </c>
      <c r="AW99" s="44">
        <v>2445737.1288908077</v>
      </c>
      <c r="AX99" s="44">
        <v>4290.7668927908908</v>
      </c>
      <c r="AY99" s="44">
        <v>4364.4655391136803</v>
      </c>
      <c r="AZ99" s="44">
        <v>-1.6886064436140776E-2</v>
      </c>
      <c r="BA99" s="44">
        <v>1.8860644361407761E-3</v>
      </c>
      <c r="BB99" s="44">
        <v>4692.048044568046</v>
      </c>
      <c r="BC99" s="44">
        <v>2589077.4420464868</v>
      </c>
      <c r="BD99" s="44">
        <v>4542.2411263973454</v>
      </c>
      <c r="BE99" s="44">
        <v>-2.4141532521951281E-2</v>
      </c>
      <c r="BF99" s="44">
        <v>0</v>
      </c>
      <c r="BG99" s="44">
        <v>2589077.4420464868</v>
      </c>
      <c r="BH99" s="41" t="s">
        <v>12</v>
      </c>
      <c r="BI99" s="41" t="s">
        <v>238</v>
      </c>
      <c r="BJ99" s="41" t="str">
        <f t="shared" si="4"/>
        <v>PrimaryRecoupment Academy</v>
      </c>
    </row>
    <row r="100" spans="1:62">
      <c r="A100" s="43">
        <v>99</v>
      </c>
      <c r="B100" s="43">
        <v>137374</v>
      </c>
      <c r="C100" s="43">
        <v>3024009</v>
      </c>
      <c r="D100" s="43" t="s">
        <v>243</v>
      </c>
      <c r="E100" s="44">
        <v>0</v>
      </c>
      <c r="F100" s="44">
        <v>1371703.68</v>
      </c>
      <c r="G100" s="44">
        <v>1224055.02</v>
      </c>
      <c r="H100" s="44">
        <v>0</v>
      </c>
      <c r="I100" s="44">
        <v>361635.68714524206</v>
      </c>
      <c r="J100" s="44">
        <v>0</v>
      </c>
      <c r="K100" s="44">
        <v>0</v>
      </c>
      <c r="L100" s="44">
        <v>0</v>
      </c>
      <c r="M100" s="44">
        <v>0</v>
      </c>
      <c r="N100" s="44">
        <v>0</v>
      </c>
      <c r="O100" s="44">
        <v>0</v>
      </c>
      <c r="P100" s="44">
        <v>0</v>
      </c>
      <c r="Q100" s="44">
        <v>0</v>
      </c>
      <c r="R100" s="44">
        <v>0</v>
      </c>
      <c r="S100" s="44">
        <v>32724.088397790092</v>
      </c>
      <c r="T100" s="44">
        <v>32880.662983425405</v>
      </c>
      <c r="U100" s="44">
        <v>38060.672191528596</v>
      </c>
      <c r="V100" s="44">
        <v>0</v>
      </c>
      <c r="W100" s="44">
        <v>55119.999999999971</v>
      </c>
      <c r="X100" s="44">
        <v>0</v>
      </c>
      <c r="Y100" s="44">
        <v>0</v>
      </c>
      <c r="Z100" s="44">
        <v>0</v>
      </c>
      <c r="AA100" s="44">
        <v>0</v>
      </c>
      <c r="AB100" s="44">
        <v>15153.98500000001</v>
      </c>
      <c r="AC100" s="44">
        <v>122000</v>
      </c>
      <c r="AD100" s="44">
        <v>0</v>
      </c>
      <c r="AE100" s="44">
        <v>0</v>
      </c>
      <c r="AF100" s="44">
        <v>0</v>
      </c>
      <c r="AG100" s="44">
        <v>20051.199999999997</v>
      </c>
      <c r="AH100" s="44">
        <v>0</v>
      </c>
      <c r="AI100" s="44">
        <v>0</v>
      </c>
      <c r="AJ100" s="44">
        <v>0</v>
      </c>
      <c r="AK100" s="44">
        <v>0</v>
      </c>
      <c r="AL100" s="44">
        <v>0</v>
      </c>
      <c r="AM100" s="44">
        <v>0</v>
      </c>
      <c r="AN100" s="44">
        <v>0</v>
      </c>
      <c r="AO100" s="44">
        <v>0</v>
      </c>
      <c r="AP100" s="44">
        <v>2595758.7000000002</v>
      </c>
      <c r="AQ100" s="44">
        <v>535575.09571798611</v>
      </c>
      <c r="AR100" s="44">
        <v>142051.20000000001</v>
      </c>
      <c r="AS100" s="44">
        <v>280143.34864359716</v>
      </c>
      <c r="AT100" s="44">
        <v>3273384.9957179865</v>
      </c>
      <c r="AU100" s="44">
        <v>0</v>
      </c>
      <c r="AV100" s="44">
        <v>3273384.9957179865</v>
      </c>
      <c r="AW100" s="44">
        <v>3131333.7957179863</v>
      </c>
      <c r="AX100" s="44">
        <v>5745.5665976476812</v>
      </c>
      <c r="AY100" s="44">
        <v>6633.9910951388883</v>
      </c>
      <c r="AZ100" s="44">
        <v>-0.13392006180747024</v>
      </c>
      <c r="BA100" s="44">
        <v>0.11892006180747024</v>
      </c>
      <c r="BB100" s="44">
        <v>429958.47392994747</v>
      </c>
      <c r="BC100" s="44">
        <v>3703343.4696479337</v>
      </c>
      <c r="BD100" s="44">
        <v>6795.1256323815296</v>
      </c>
      <c r="BE100" s="44">
        <v>-1.5713831545327128E-2</v>
      </c>
      <c r="BF100" s="44">
        <v>0</v>
      </c>
      <c r="BG100" s="44">
        <v>3703343.4696479337</v>
      </c>
      <c r="BH100" s="41" t="s">
        <v>95</v>
      </c>
      <c r="BI100" s="41" t="s">
        <v>238</v>
      </c>
      <c r="BJ100" s="41" t="str">
        <f t="shared" si="4"/>
        <v>SecondaryRecoupment Academy</v>
      </c>
    </row>
    <row r="101" spans="1:62">
      <c r="A101" s="43">
        <v>100</v>
      </c>
      <c r="B101" s="43">
        <v>137361</v>
      </c>
      <c r="C101" s="43">
        <v>3024012</v>
      </c>
      <c r="D101" s="43" t="s">
        <v>131</v>
      </c>
      <c r="E101" s="44">
        <v>0</v>
      </c>
      <c r="F101" s="44">
        <v>1601273.5319999999</v>
      </c>
      <c r="G101" s="44">
        <v>1304071.068</v>
      </c>
      <c r="H101" s="44">
        <v>0</v>
      </c>
      <c r="I101" s="44">
        <v>439759.1063962559</v>
      </c>
      <c r="J101" s="44">
        <v>0</v>
      </c>
      <c r="K101" s="44">
        <v>0</v>
      </c>
      <c r="L101" s="44">
        <v>0</v>
      </c>
      <c r="M101" s="44">
        <v>0</v>
      </c>
      <c r="N101" s="44">
        <v>0</v>
      </c>
      <c r="O101" s="44">
        <v>0</v>
      </c>
      <c r="P101" s="44">
        <v>0</v>
      </c>
      <c r="Q101" s="44">
        <v>0</v>
      </c>
      <c r="R101" s="44">
        <v>0</v>
      </c>
      <c r="S101" s="44">
        <v>37791.000000000065</v>
      </c>
      <c r="T101" s="44">
        <v>49959</v>
      </c>
      <c r="U101" s="44">
        <v>113763.00000000001</v>
      </c>
      <c r="V101" s="44">
        <v>0</v>
      </c>
      <c r="W101" s="44">
        <v>149711.14379084995</v>
      </c>
      <c r="X101" s="44">
        <v>0</v>
      </c>
      <c r="Y101" s="44">
        <v>0</v>
      </c>
      <c r="Z101" s="44">
        <v>0</v>
      </c>
      <c r="AA101" s="44">
        <v>0</v>
      </c>
      <c r="AB101" s="44">
        <v>47209.075220228289</v>
      </c>
      <c r="AC101" s="44">
        <v>122000</v>
      </c>
      <c r="AD101" s="44">
        <v>0</v>
      </c>
      <c r="AE101" s="44">
        <v>0</v>
      </c>
      <c r="AF101" s="44">
        <v>0</v>
      </c>
      <c r="AG101" s="44">
        <v>29161</v>
      </c>
      <c r="AH101" s="44">
        <v>0</v>
      </c>
      <c r="AI101" s="44">
        <v>0</v>
      </c>
      <c r="AJ101" s="44">
        <v>0</v>
      </c>
      <c r="AK101" s="44">
        <v>0</v>
      </c>
      <c r="AL101" s="44">
        <v>0</v>
      </c>
      <c r="AM101" s="44">
        <v>0</v>
      </c>
      <c r="AN101" s="44">
        <v>0</v>
      </c>
      <c r="AO101" s="44">
        <v>0</v>
      </c>
      <c r="AP101" s="44">
        <v>2905344.5999999996</v>
      </c>
      <c r="AQ101" s="44">
        <v>838192.32540733425</v>
      </c>
      <c r="AR101" s="44">
        <v>151161</v>
      </c>
      <c r="AS101" s="44">
        <v>455915.14729032945</v>
      </c>
      <c r="AT101" s="44">
        <v>3894697.9254073338</v>
      </c>
      <c r="AU101" s="44">
        <v>0</v>
      </c>
      <c r="AV101" s="44">
        <v>3894697.9254073338</v>
      </c>
      <c r="AW101" s="44">
        <v>3743536.9254073338</v>
      </c>
      <c r="AX101" s="44">
        <v>6136.9457793562851</v>
      </c>
      <c r="AY101" s="44">
        <v>6904.8325664025351</v>
      </c>
      <c r="AZ101" s="44">
        <v>-0.11121005175167112</v>
      </c>
      <c r="BA101" s="44">
        <v>9.6210051751671119E-2</v>
      </c>
      <c r="BB101" s="44">
        <v>405231.72211562935</v>
      </c>
      <c r="BC101" s="44">
        <v>4299929.6475229636</v>
      </c>
      <c r="BD101" s="44">
        <v>7049.0649959392849</v>
      </c>
      <c r="BE101" s="44">
        <v>-1.6508855855134619E-2</v>
      </c>
      <c r="BF101" s="44">
        <v>0</v>
      </c>
      <c r="BG101" s="44">
        <v>4299929.6475229636</v>
      </c>
      <c r="BH101" s="41" t="s">
        <v>95</v>
      </c>
      <c r="BI101" s="41" t="s">
        <v>238</v>
      </c>
      <c r="BJ101" s="41" t="str">
        <f t="shared" si="4"/>
        <v>SecondaryRecoupment Academy</v>
      </c>
    </row>
    <row r="102" spans="1:62">
      <c r="A102" s="43">
        <v>101</v>
      </c>
      <c r="B102" s="43">
        <v>137131</v>
      </c>
      <c r="C102" s="43">
        <v>3024208</v>
      </c>
      <c r="D102" s="43" t="s">
        <v>128</v>
      </c>
      <c r="E102" s="44">
        <v>0</v>
      </c>
      <c r="F102" s="44">
        <v>2557655.8199999998</v>
      </c>
      <c r="G102" s="44">
        <v>1695578.16</v>
      </c>
      <c r="H102" s="44">
        <v>0</v>
      </c>
      <c r="I102" s="44">
        <v>313369.15213370469</v>
      </c>
      <c r="J102" s="44">
        <v>0</v>
      </c>
      <c r="K102" s="44">
        <v>0</v>
      </c>
      <c r="L102" s="44">
        <v>0</v>
      </c>
      <c r="M102" s="44">
        <v>0</v>
      </c>
      <c r="N102" s="44">
        <v>0</v>
      </c>
      <c r="O102" s="44">
        <v>0</v>
      </c>
      <c r="P102" s="44">
        <v>0</v>
      </c>
      <c r="Q102" s="44">
        <v>0</v>
      </c>
      <c r="R102" s="44">
        <v>0</v>
      </c>
      <c r="S102" s="44">
        <v>29244.244943820147</v>
      </c>
      <c r="T102" s="44">
        <v>12326.410112359579</v>
      </c>
      <c r="U102" s="44">
        <v>23414.660674157298</v>
      </c>
      <c r="V102" s="44">
        <v>0</v>
      </c>
      <c r="W102" s="44">
        <v>13810.931537598215</v>
      </c>
      <c r="X102" s="44">
        <v>0</v>
      </c>
      <c r="Y102" s="44">
        <v>0</v>
      </c>
      <c r="Z102" s="44">
        <v>0</v>
      </c>
      <c r="AA102" s="44">
        <v>0</v>
      </c>
      <c r="AB102" s="44">
        <v>0</v>
      </c>
      <c r="AC102" s="44">
        <v>122000</v>
      </c>
      <c r="AD102" s="44">
        <v>0</v>
      </c>
      <c r="AE102" s="44">
        <v>0</v>
      </c>
      <c r="AF102" s="44">
        <v>0</v>
      </c>
      <c r="AG102" s="44">
        <v>23907.200000000001</v>
      </c>
      <c r="AH102" s="44">
        <v>0</v>
      </c>
      <c r="AI102" s="44">
        <v>0</v>
      </c>
      <c r="AJ102" s="44">
        <v>0</v>
      </c>
      <c r="AK102" s="44">
        <v>0</v>
      </c>
      <c r="AL102" s="44">
        <v>0</v>
      </c>
      <c r="AM102" s="44">
        <v>0</v>
      </c>
      <c r="AN102" s="44">
        <v>0</v>
      </c>
      <c r="AO102" s="44">
        <v>0</v>
      </c>
      <c r="AP102" s="44">
        <v>4253233.9799999995</v>
      </c>
      <c r="AQ102" s="44">
        <v>392165.39940163994</v>
      </c>
      <c r="AR102" s="44">
        <v>145907.20000000001</v>
      </c>
      <c r="AS102" s="44">
        <v>280877.35421040648</v>
      </c>
      <c r="AT102" s="44">
        <v>4791306.5794016393</v>
      </c>
      <c r="AU102" s="44">
        <v>0</v>
      </c>
      <c r="AV102" s="44">
        <v>4791306.5794016402</v>
      </c>
      <c r="AW102" s="44">
        <v>4645399.3794016391</v>
      </c>
      <c r="AX102" s="44">
        <v>5202.0149825326307</v>
      </c>
      <c r="AY102" s="44">
        <v>5148.2452786995509</v>
      </c>
      <c r="AZ102" s="44">
        <v>1.0444277792192149E-2</v>
      </c>
      <c r="BA102" s="44">
        <v>-5.4442777921921487E-3</v>
      </c>
      <c r="BB102" s="44">
        <v>-25029.430353546766</v>
      </c>
      <c r="BC102" s="44">
        <v>4766277.1490480928</v>
      </c>
      <c r="BD102" s="44">
        <v>5337.3764267055913</v>
      </c>
      <c r="BE102" s="44">
        <v>4.7950157940612748E-4</v>
      </c>
      <c r="BF102" s="44">
        <v>0</v>
      </c>
      <c r="BG102" s="44">
        <v>4766277.1490480928</v>
      </c>
      <c r="BH102" s="41" t="s">
        <v>95</v>
      </c>
      <c r="BI102" s="41" t="s">
        <v>238</v>
      </c>
      <c r="BJ102" s="41" t="str">
        <f t="shared" si="4"/>
        <v>SecondaryRecoupment Academy</v>
      </c>
    </row>
    <row r="103" spans="1:62">
      <c r="A103" s="43">
        <v>102</v>
      </c>
      <c r="B103" s="43">
        <v>138685</v>
      </c>
      <c r="C103" s="43">
        <v>3024210</v>
      </c>
      <c r="D103" s="43" t="s">
        <v>244</v>
      </c>
      <c r="E103" s="44">
        <v>0</v>
      </c>
      <c r="F103" s="44">
        <v>2490975.7799999998</v>
      </c>
      <c r="G103" s="44">
        <v>1686052.44</v>
      </c>
      <c r="H103" s="44">
        <v>0</v>
      </c>
      <c r="I103" s="44">
        <v>550104.76824324322</v>
      </c>
      <c r="J103" s="44">
        <v>0</v>
      </c>
      <c r="K103" s="44">
        <v>0</v>
      </c>
      <c r="L103" s="44">
        <v>0</v>
      </c>
      <c r="M103" s="44">
        <v>0</v>
      </c>
      <c r="N103" s="44">
        <v>0</v>
      </c>
      <c r="O103" s="44">
        <v>0</v>
      </c>
      <c r="P103" s="44">
        <v>0</v>
      </c>
      <c r="Q103" s="44">
        <v>0</v>
      </c>
      <c r="R103" s="44">
        <v>0</v>
      </c>
      <c r="S103" s="44">
        <v>43472.849770642111</v>
      </c>
      <c r="T103" s="44">
        <v>87311.78669724775</v>
      </c>
      <c r="U103" s="44">
        <v>120282.76261467887</v>
      </c>
      <c r="V103" s="44">
        <v>0</v>
      </c>
      <c r="W103" s="44">
        <v>63531.273364485955</v>
      </c>
      <c r="X103" s="44">
        <v>0</v>
      </c>
      <c r="Y103" s="44">
        <v>0</v>
      </c>
      <c r="Z103" s="44">
        <v>0</v>
      </c>
      <c r="AA103" s="44">
        <v>0</v>
      </c>
      <c r="AB103" s="44">
        <v>0</v>
      </c>
      <c r="AC103" s="44">
        <v>122000</v>
      </c>
      <c r="AD103" s="44">
        <v>0</v>
      </c>
      <c r="AE103" s="44">
        <v>0</v>
      </c>
      <c r="AF103" s="44">
        <v>0</v>
      </c>
      <c r="AG103" s="44">
        <v>11685.8</v>
      </c>
      <c r="AH103" s="44">
        <v>0</v>
      </c>
      <c r="AI103" s="44">
        <v>0</v>
      </c>
      <c r="AJ103" s="44">
        <v>0</v>
      </c>
      <c r="AK103" s="44">
        <v>0</v>
      </c>
      <c r="AL103" s="44">
        <v>0</v>
      </c>
      <c r="AM103" s="44">
        <v>0</v>
      </c>
      <c r="AN103" s="44">
        <v>0</v>
      </c>
      <c r="AO103" s="44">
        <v>0</v>
      </c>
      <c r="AP103" s="44">
        <v>4177028.2199999997</v>
      </c>
      <c r="AQ103" s="44">
        <v>864703.44069029787</v>
      </c>
      <c r="AR103" s="44">
        <v>133685.79999999999</v>
      </c>
      <c r="AS103" s="44">
        <v>411731.97672964836</v>
      </c>
      <c r="AT103" s="44">
        <v>5175417.4606902972</v>
      </c>
      <c r="AU103" s="44">
        <v>0</v>
      </c>
      <c r="AV103" s="44">
        <v>5175417.4606902972</v>
      </c>
      <c r="AW103" s="44">
        <v>5041731.6606902974</v>
      </c>
      <c r="AX103" s="44">
        <v>5748.8388377312394</v>
      </c>
      <c r="AY103" s="44">
        <v>5548.3249319681454</v>
      </c>
      <c r="AZ103" s="44">
        <v>3.6139539090037788E-2</v>
      </c>
      <c r="BA103" s="44">
        <v>-3.1139539090037787E-2</v>
      </c>
      <c r="BB103" s="44">
        <v>-151521.29052755315</v>
      </c>
      <c r="BC103" s="44">
        <v>5023896.1701627439</v>
      </c>
      <c r="BD103" s="44">
        <v>5728.5019044044966</v>
      </c>
      <c r="BE103" s="44">
        <v>8.8906084073059333E-4</v>
      </c>
      <c r="BF103" s="44">
        <v>0</v>
      </c>
      <c r="BG103" s="44">
        <v>5023896.1701627439</v>
      </c>
      <c r="BH103" s="41" t="s">
        <v>95</v>
      </c>
      <c r="BI103" s="41" t="s">
        <v>238</v>
      </c>
      <c r="BJ103" s="41" t="str">
        <f t="shared" si="4"/>
        <v>SecondaryRecoupment Academy</v>
      </c>
    </row>
    <row r="104" spans="1:62">
      <c r="A104" s="43">
        <v>103</v>
      </c>
      <c r="B104" s="43">
        <v>137388</v>
      </c>
      <c r="C104" s="43">
        <v>3024211</v>
      </c>
      <c r="D104" s="43" t="s">
        <v>120</v>
      </c>
      <c r="E104" s="44">
        <v>0</v>
      </c>
      <c r="F104" s="44">
        <v>1862278.2599999998</v>
      </c>
      <c r="G104" s="44">
        <v>1395517.98</v>
      </c>
      <c r="H104" s="44">
        <v>0</v>
      </c>
      <c r="I104" s="44">
        <v>400908.18608817353</v>
      </c>
      <c r="J104" s="44">
        <v>0</v>
      </c>
      <c r="K104" s="44">
        <v>0</v>
      </c>
      <c r="L104" s="44">
        <v>0</v>
      </c>
      <c r="M104" s="44">
        <v>0</v>
      </c>
      <c r="N104" s="44">
        <v>0</v>
      </c>
      <c r="O104" s="44">
        <v>0</v>
      </c>
      <c r="P104" s="44">
        <v>0</v>
      </c>
      <c r="Q104" s="44">
        <v>0</v>
      </c>
      <c r="R104" s="44">
        <v>0</v>
      </c>
      <c r="S104" s="44">
        <v>25230.887262079097</v>
      </c>
      <c r="T104" s="44">
        <v>45110.951683748193</v>
      </c>
      <c r="U104" s="44">
        <v>84716.855051244507</v>
      </c>
      <c r="V104" s="44">
        <v>0</v>
      </c>
      <c r="W104" s="44">
        <v>90229.572901325533</v>
      </c>
      <c r="X104" s="44">
        <v>0</v>
      </c>
      <c r="Y104" s="44">
        <v>0</v>
      </c>
      <c r="Z104" s="44">
        <v>0</v>
      </c>
      <c r="AA104" s="44">
        <v>0</v>
      </c>
      <c r="AB104" s="44">
        <v>0</v>
      </c>
      <c r="AC104" s="44">
        <v>122000</v>
      </c>
      <c r="AD104" s="44">
        <v>0</v>
      </c>
      <c r="AE104" s="44">
        <v>0</v>
      </c>
      <c r="AF104" s="44">
        <v>0</v>
      </c>
      <c r="AG104" s="44">
        <v>27553.5</v>
      </c>
      <c r="AH104" s="44">
        <v>0</v>
      </c>
      <c r="AI104" s="44">
        <v>0</v>
      </c>
      <c r="AJ104" s="44">
        <v>0</v>
      </c>
      <c r="AK104" s="44">
        <v>0</v>
      </c>
      <c r="AL104" s="44">
        <v>0</v>
      </c>
      <c r="AM104" s="44">
        <v>0</v>
      </c>
      <c r="AN104" s="44">
        <v>0</v>
      </c>
      <c r="AO104" s="44">
        <v>0</v>
      </c>
      <c r="AP104" s="44">
        <v>3257796.2399999998</v>
      </c>
      <c r="AQ104" s="44">
        <v>646196.45298657089</v>
      </c>
      <c r="AR104" s="44">
        <v>149553.5</v>
      </c>
      <c r="AS104" s="44">
        <v>348023.7797183746</v>
      </c>
      <c r="AT104" s="44">
        <v>4053546.1929865708</v>
      </c>
      <c r="AU104" s="44">
        <v>0</v>
      </c>
      <c r="AV104" s="44">
        <v>4053546.1929865703</v>
      </c>
      <c r="AW104" s="44">
        <v>3903992.6929865708</v>
      </c>
      <c r="AX104" s="44">
        <v>5707.5916564131148</v>
      </c>
      <c r="AY104" s="44">
        <v>5423.5091225806455</v>
      </c>
      <c r="AZ104" s="44">
        <v>5.2379838848191258E-2</v>
      </c>
      <c r="BA104" s="44">
        <v>-4.7379838848191261E-2</v>
      </c>
      <c r="BB104" s="44">
        <v>-175764.05194218326</v>
      </c>
      <c r="BC104" s="44">
        <v>3877782.1410443876</v>
      </c>
      <c r="BD104" s="44">
        <v>5669.2721360298065</v>
      </c>
      <c r="BE104" s="44">
        <v>2.3002046235125473E-3</v>
      </c>
      <c r="BF104" s="44">
        <v>0</v>
      </c>
      <c r="BG104" s="44">
        <v>3877782.1410443876</v>
      </c>
      <c r="BH104" s="41" t="s">
        <v>95</v>
      </c>
      <c r="BI104" s="41" t="s">
        <v>238</v>
      </c>
      <c r="BJ104" s="41" t="str">
        <f t="shared" si="4"/>
        <v>SecondaryRecoupment Academy</v>
      </c>
    </row>
    <row r="105" spans="1:62">
      <c r="A105" s="43">
        <v>104</v>
      </c>
      <c r="B105" s="43">
        <v>136658</v>
      </c>
      <c r="C105" s="43">
        <v>3024212</v>
      </c>
      <c r="D105" s="43" t="s">
        <v>123</v>
      </c>
      <c r="E105" s="44">
        <v>0</v>
      </c>
      <c r="F105" s="44">
        <v>2995838.94</v>
      </c>
      <c r="G105" s="44">
        <v>1995638.3399999999</v>
      </c>
      <c r="H105" s="44">
        <v>0</v>
      </c>
      <c r="I105" s="44">
        <v>352066.14195028675</v>
      </c>
      <c r="J105" s="44">
        <v>0</v>
      </c>
      <c r="K105" s="44">
        <v>0</v>
      </c>
      <c r="L105" s="44">
        <v>0</v>
      </c>
      <c r="M105" s="44">
        <v>0</v>
      </c>
      <c r="N105" s="44">
        <v>0</v>
      </c>
      <c r="O105" s="44">
        <v>0</v>
      </c>
      <c r="P105" s="44">
        <v>0</v>
      </c>
      <c r="Q105" s="44">
        <v>0</v>
      </c>
      <c r="R105" s="44">
        <v>0</v>
      </c>
      <c r="S105" s="44">
        <v>14834.154727793708</v>
      </c>
      <c r="T105" s="44">
        <v>20494.55587392551</v>
      </c>
      <c r="U105" s="44">
        <v>26278.074498567341</v>
      </c>
      <c r="V105" s="44">
        <v>0</v>
      </c>
      <c r="W105" s="44">
        <v>15186.982791587054</v>
      </c>
      <c r="X105" s="44">
        <v>0</v>
      </c>
      <c r="Y105" s="44">
        <v>0</v>
      </c>
      <c r="Z105" s="44">
        <v>0</v>
      </c>
      <c r="AA105" s="44">
        <v>0</v>
      </c>
      <c r="AB105" s="44">
        <v>0</v>
      </c>
      <c r="AC105" s="44">
        <v>122000</v>
      </c>
      <c r="AD105" s="44">
        <v>0</v>
      </c>
      <c r="AE105" s="44">
        <v>0</v>
      </c>
      <c r="AF105" s="44">
        <v>0</v>
      </c>
      <c r="AG105" s="44">
        <v>70213</v>
      </c>
      <c r="AH105" s="44">
        <v>0</v>
      </c>
      <c r="AI105" s="44">
        <v>0</v>
      </c>
      <c r="AJ105" s="44">
        <v>0</v>
      </c>
      <c r="AK105" s="44">
        <v>0</v>
      </c>
      <c r="AL105" s="44">
        <v>0</v>
      </c>
      <c r="AM105" s="44">
        <v>0</v>
      </c>
      <c r="AN105" s="44">
        <v>0</v>
      </c>
      <c r="AO105" s="44">
        <v>0</v>
      </c>
      <c r="AP105" s="44">
        <v>4991477.2799999993</v>
      </c>
      <c r="AQ105" s="44">
        <v>428859.90984216036</v>
      </c>
      <c r="AR105" s="44">
        <v>192213</v>
      </c>
      <c r="AS105" s="44">
        <v>322538.04580170172</v>
      </c>
      <c r="AT105" s="44">
        <v>5612550.1898421599</v>
      </c>
      <c r="AU105" s="44">
        <v>0</v>
      </c>
      <c r="AV105" s="44">
        <v>5612550.1898421599</v>
      </c>
      <c r="AW105" s="44">
        <v>5420337.1898421599</v>
      </c>
      <c r="AX105" s="44">
        <v>5172.0774712234352</v>
      </c>
      <c r="AY105" s="44">
        <v>5189.4642106666661</v>
      </c>
      <c r="AZ105" s="44">
        <v>-3.3503920130123249E-3</v>
      </c>
      <c r="BA105" s="44">
        <v>0</v>
      </c>
      <c r="BB105" s="44">
        <v>0</v>
      </c>
      <c r="BC105" s="44">
        <v>5612550.1898421599</v>
      </c>
      <c r="BD105" s="44">
        <v>5355.4868223684734</v>
      </c>
      <c r="BE105" s="44">
        <v>-7.4204816316163491E-3</v>
      </c>
      <c r="BF105" s="44">
        <v>0</v>
      </c>
      <c r="BG105" s="44">
        <v>5612550.1898421599</v>
      </c>
      <c r="BH105" s="41" t="s">
        <v>95</v>
      </c>
      <c r="BI105" s="41" t="s">
        <v>238</v>
      </c>
      <c r="BJ105" s="41" t="str">
        <f t="shared" si="4"/>
        <v>SecondaryRecoupment Academy</v>
      </c>
    </row>
    <row r="106" spans="1:62">
      <c r="A106" s="43">
        <v>105</v>
      </c>
      <c r="B106" s="43">
        <v>136418</v>
      </c>
      <c r="C106" s="43">
        <v>3024215</v>
      </c>
      <c r="D106" s="43" t="s">
        <v>245</v>
      </c>
      <c r="E106" s="44">
        <v>0</v>
      </c>
      <c r="F106" s="44">
        <v>2986313.2199999997</v>
      </c>
      <c r="G106" s="44">
        <v>1690815.2999999998</v>
      </c>
      <c r="H106" s="44">
        <v>0</v>
      </c>
      <c r="I106" s="44">
        <v>531498.53300847451</v>
      </c>
      <c r="J106" s="44">
        <v>0</v>
      </c>
      <c r="K106" s="44">
        <v>0</v>
      </c>
      <c r="L106" s="44">
        <v>0</v>
      </c>
      <c r="M106" s="44">
        <v>0</v>
      </c>
      <c r="N106" s="44">
        <v>0</v>
      </c>
      <c r="O106" s="44">
        <v>0</v>
      </c>
      <c r="P106" s="44">
        <v>0</v>
      </c>
      <c r="Q106" s="44">
        <v>0</v>
      </c>
      <c r="R106" s="44">
        <v>0</v>
      </c>
      <c r="S106" s="44">
        <v>42075.693877551013</v>
      </c>
      <c r="T106" s="44">
        <v>21337.457142857173</v>
      </c>
      <c r="U106" s="44">
        <v>154916.51224489789</v>
      </c>
      <c r="V106" s="44">
        <v>0</v>
      </c>
      <c r="W106" s="44">
        <v>17913.999999999935</v>
      </c>
      <c r="X106" s="44">
        <v>0</v>
      </c>
      <c r="Y106" s="44">
        <v>0</v>
      </c>
      <c r="Z106" s="44">
        <v>0</v>
      </c>
      <c r="AA106" s="44">
        <v>0</v>
      </c>
      <c r="AB106" s="44">
        <v>0</v>
      </c>
      <c r="AC106" s="44">
        <v>122000</v>
      </c>
      <c r="AD106" s="44">
        <v>0</v>
      </c>
      <c r="AE106" s="44">
        <v>0</v>
      </c>
      <c r="AF106" s="44">
        <v>0</v>
      </c>
      <c r="AG106" s="44">
        <v>14170.8</v>
      </c>
      <c r="AH106" s="44">
        <v>0</v>
      </c>
      <c r="AI106" s="44">
        <v>0</v>
      </c>
      <c r="AJ106" s="44">
        <v>0</v>
      </c>
      <c r="AK106" s="44">
        <v>0</v>
      </c>
      <c r="AL106" s="44">
        <v>0</v>
      </c>
      <c r="AM106" s="44">
        <v>0</v>
      </c>
      <c r="AN106" s="44">
        <v>0</v>
      </c>
      <c r="AO106" s="44">
        <v>0</v>
      </c>
      <c r="AP106" s="44">
        <v>4677128.5199999996</v>
      </c>
      <c r="AQ106" s="44">
        <v>767742.19627378043</v>
      </c>
      <c r="AR106" s="44">
        <v>136170.79999999999</v>
      </c>
      <c r="AS106" s="44">
        <v>378350.42265475605</v>
      </c>
      <c r="AT106" s="44">
        <v>5581041.5162737798</v>
      </c>
      <c r="AU106" s="44">
        <v>0</v>
      </c>
      <c r="AV106" s="44">
        <v>5581041.5162737798</v>
      </c>
      <c r="AW106" s="44">
        <v>5444870.71627378</v>
      </c>
      <c r="AX106" s="44">
        <v>5544.6748638225863</v>
      </c>
      <c r="AY106" s="44">
        <v>5465.8958894847538</v>
      </c>
      <c r="AZ106" s="44">
        <v>1.4412820136107405E-2</v>
      </c>
      <c r="BA106" s="44">
        <v>-9.4128201361074054E-3</v>
      </c>
      <c r="BB106" s="44">
        <v>-50523.403982381431</v>
      </c>
      <c r="BC106" s="44">
        <v>5530518.1122913985</v>
      </c>
      <c r="BD106" s="44">
        <v>5631.8921713761692</v>
      </c>
      <c r="BE106" s="44">
        <v>-3.3855894387313512E-5</v>
      </c>
      <c r="BF106" s="44">
        <v>0</v>
      </c>
      <c r="BG106" s="44">
        <v>5530518.1122913985</v>
      </c>
      <c r="BH106" s="41" t="s">
        <v>95</v>
      </c>
      <c r="BI106" s="41" t="s">
        <v>238</v>
      </c>
      <c r="BJ106" s="41" t="str">
        <f t="shared" si="4"/>
        <v>SecondaryRecoupment Academy</v>
      </c>
    </row>
    <row r="107" spans="1:62">
      <c r="A107" s="43">
        <v>106</v>
      </c>
      <c r="B107" s="43">
        <v>138051</v>
      </c>
      <c r="C107" s="43">
        <v>3024752</v>
      </c>
      <c r="D107" s="43" t="s">
        <v>246</v>
      </c>
      <c r="E107" s="44">
        <v>0</v>
      </c>
      <c r="F107" s="44">
        <v>1395517.98</v>
      </c>
      <c r="G107" s="44">
        <v>885891.96</v>
      </c>
      <c r="H107" s="44">
        <v>0</v>
      </c>
      <c r="I107" s="44">
        <v>33568.32</v>
      </c>
      <c r="J107" s="44">
        <v>0</v>
      </c>
      <c r="K107" s="44">
        <v>0</v>
      </c>
      <c r="L107" s="44">
        <v>0</v>
      </c>
      <c r="M107" s="44">
        <v>0</v>
      </c>
      <c r="N107" s="44">
        <v>0</v>
      </c>
      <c r="O107" s="44">
        <v>0</v>
      </c>
      <c r="P107" s="44">
        <v>0</v>
      </c>
      <c r="Q107" s="44">
        <v>0</v>
      </c>
      <c r="R107" s="44">
        <v>0</v>
      </c>
      <c r="S107" s="44">
        <v>6435.4351464435094</v>
      </c>
      <c r="T107" s="44">
        <v>9848.5606694560865</v>
      </c>
      <c r="U107" s="44">
        <v>11692.410041840998</v>
      </c>
      <c r="V107" s="44">
        <v>0</v>
      </c>
      <c r="W107" s="44">
        <v>29059.333333333328</v>
      </c>
      <c r="X107" s="44">
        <v>0</v>
      </c>
      <c r="Y107" s="44">
        <v>0</v>
      </c>
      <c r="Z107" s="44">
        <v>0</v>
      </c>
      <c r="AA107" s="44">
        <v>0</v>
      </c>
      <c r="AB107" s="44">
        <v>0</v>
      </c>
      <c r="AC107" s="44">
        <v>122000</v>
      </c>
      <c r="AD107" s="44">
        <v>0</v>
      </c>
      <c r="AE107" s="44">
        <v>0</v>
      </c>
      <c r="AF107" s="44">
        <v>0</v>
      </c>
      <c r="AG107" s="44">
        <v>0</v>
      </c>
      <c r="AH107" s="44">
        <v>0</v>
      </c>
      <c r="AI107" s="44">
        <v>0</v>
      </c>
      <c r="AJ107" s="44">
        <v>0</v>
      </c>
      <c r="AK107" s="44">
        <v>0</v>
      </c>
      <c r="AL107" s="44">
        <v>0</v>
      </c>
      <c r="AM107" s="44">
        <v>0</v>
      </c>
      <c r="AN107" s="44">
        <v>0</v>
      </c>
      <c r="AO107" s="44">
        <v>0</v>
      </c>
      <c r="AP107" s="44">
        <v>2281409.94</v>
      </c>
      <c r="AQ107" s="44">
        <v>90604.059191073917</v>
      </c>
      <c r="AR107" s="44">
        <v>122000</v>
      </c>
      <c r="AS107" s="44">
        <v>144031.72580488143</v>
      </c>
      <c r="AT107" s="44">
        <v>2494013.9991910737</v>
      </c>
      <c r="AU107" s="44">
        <v>0</v>
      </c>
      <c r="AV107" s="44">
        <v>2494013.9991910742</v>
      </c>
      <c r="AW107" s="44">
        <v>2372013.9991910737</v>
      </c>
      <c r="AX107" s="44">
        <v>4952.0125244072524</v>
      </c>
      <c r="AY107" s="44">
        <v>4943.3129978632478</v>
      </c>
      <c r="AZ107" s="44">
        <v>1.7598575181796022E-3</v>
      </c>
      <c r="BA107" s="44">
        <v>0</v>
      </c>
      <c r="BB107" s="44">
        <v>0</v>
      </c>
      <c r="BC107" s="44">
        <v>2494013.9991910737</v>
      </c>
      <c r="BD107" s="44">
        <v>5206.7098104197785</v>
      </c>
      <c r="BE107" s="44">
        <v>-3.8811862842764722E-3</v>
      </c>
      <c r="BF107" s="44">
        <v>0</v>
      </c>
      <c r="BG107" s="44">
        <v>2494013.9991910737</v>
      </c>
      <c r="BH107" s="41" t="s">
        <v>95</v>
      </c>
      <c r="BI107" s="41" t="s">
        <v>238</v>
      </c>
      <c r="BJ107" s="41" t="str">
        <f t="shared" si="4"/>
        <v>SecondaryRecoupment Academy</v>
      </c>
    </row>
    <row r="108" spans="1:62">
      <c r="A108" s="43">
        <v>107</v>
      </c>
      <c r="B108" s="43">
        <v>137645</v>
      </c>
      <c r="C108" s="43">
        <v>3025400</v>
      </c>
      <c r="D108" s="43" t="s">
        <v>125</v>
      </c>
      <c r="E108" s="44">
        <v>0</v>
      </c>
      <c r="F108" s="44">
        <v>2796751.392</v>
      </c>
      <c r="G108" s="44">
        <v>1842274.2479999999</v>
      </c>
      <c r="H108" s="44">
        <v>0</v>
      </c>
      <c r="I108" s="44">
        <v>657433.11150971602</v>
      </c>
      <c r="J108" s="44">
        <v>0</v>
      </c>
      <c r="K108" s="44">
        <v>0</v>
      </c>
      <c r="L108" s="44">
        <v>0</v>
      </c>
      <c r="M108" s="44">
        <v>0</v>
      </c>
      <c r="N108" s="44">
        <v>0</v>
      </c>
      <c r="O108" s="44">
        <v>0</v>
      </c>
      <c r="P108" s="44">
        <v>0</v>
      </c>
      <c r="Q108" s="44">
        <v>0</v>
      </c>
      <c r="R108" s="44">
        <v>0</v>
      </c>
      <c r="S108" s="44">
        <v>36645.90702274975</v>
      </c>
      <c r="T108" s="44">
        <v>123088.16617210652</v>
      </c>
      <c r="U108" s="44">
        <v>171424.96340257177</v>
      </c>
      <c r="V108" s="44">
        <v>0</v>
      </c>
      <c r="W108" s="44">
        <v>64045.551867219852</v>
      </c>
      <c r="X108" s="44">
        <v>0</v>
      </c>
      <c r="Y108" s="44">
        <v>0</v>
      </c>
      <c r="Z108" s="44">
        <v>0</v>
      </c>
      <c r="AA108" s="44">
        <v>0</v>
      </c>
      <c r="AB108" s="44">
        <v>0</v>
      </c>
      <c r="AC108" s="44">
        <v>122000</v>
      </c>
      <c r="AD108" s="44">
        <v>0</v>
      </c>
      <c r="AE108" s="44">
        <v>0</v>
      </c>
      <c r="AF108" s="44">
        <v>0</v>
      </c>
      <c r="AG108" s="44">
        <v>0</v>
      </c>
      <c r="AH108" s="44">
        <v>0</v>
      </c>
      <c r="AI108" s="44">
        <v>0</v>
      </c>
      <c r="AJ108" s="44">
        <v>0</v>
      </c>
      <c r="AK108" s="44">
        <v>0</v>
      </c>
      <c r="AL108" s="44">
        <v>0</v>
      </c>
      <c r="AM108" s="44">
        <v>0</v>
      </c>
      <c r="AN108" s="44">
        <v>0</v>
      </c>
      <c r="AO108" s="44">
        <v>0</v>
      </c>
      <c r="AP108" s="44">
        <v>4639025.6399999997</v>
      </c>
      <c r="AQ108" s="44">
        <v>1052637.6999743639</v>
      </c>
      <c r="AR108" s="44">
        <v>122000</v>
      </c>
      <c r="AS108" s="44">
        <v>470520.13528864871</v>
      </c>
      <c r="AT108" s="44">
        <v>5813663.3399743633</v>
      </c>
      <c r="AU108" s="44">
        <v>0</v>
      </c>
      <c r="AV108" s="44">
        <v>5813663.3399743643</v>
      </c>
      <c r="AW108" s="44">
        <v>5691663.3399743633</v>
      </c>
      <c r="AX108" s="44">
        <v>5843.5968582899004</v>
      </c>
      <c r="AY108" s="44">
        <v>5708.8305972136222</v>
      </c>
      <c r="AZ108" s="44">
        <v>2.3606631652733776E-2</v>
      </c>
      <c r="BA108" s="44">
        <v>-1.8606631652733775E-2</v>
      </c>
      <c r="BB108" s="44">
        <v>-103460.33327986459</v>
      </c>
      <c r="BC108" s="44">
        <v>5710203.0066944985</v>
      </c>
      <c r="BD108" s="44">
        <v>5862.6314237109837</v>
      </c>
      <c r="BE108" s="44">
        <v>8.3613118385472696E-4</v>
      </c>
      <c r="BF108" s="44">
        <v>0</v>
      </c>
      <c r="BG108" s="44">
        <v>5710203.0066944985</v>
      </c>
      <c r="BH108" s="41" t="s">
        <v>95</v>
      </c>
      <c r="BI108" s="41" t="s">
        <v>238</v>
      </c>
      <c r="BJ108" s="41" t="str">
        <f t="shared" si="4"/>
        <v>SecondaryRecoupment Academy</v>
      </c>
    </row>
    <row r="109" spans="1:62">
      <c r="A109" s="43">
        <v>108</v>
      </c>
      <c r="B109" s="43">
        <v>136290</v>
      </c>
      <c r="C109" s="43">
        <v>3025401</v>
      </c>
      <c r="D109" s="43" t="s">
        <v>247</v>
      </c>
      <c r="E109" s="44">
        <v>0</v>
      </c>
      <c r="F109" s="44">
        <v>2581470.1199999996</v>
      </c>
      <c r="G109" s="44">
        <v>1714629.5999999999</v>
      </c>
      <c r="H109" s="44">
        <v>0</v>
      </c>
      <c r="I109" s="44">
        <v>73216.645790645882</v>
      </c>
      <c r="J109" s="44">
        <v>0</v>
      </c>
      <c r="K109" s="44">
        <v>0</v>
      </c>
      <c r="L109" s="44">
        <v>0</v>
      </c>
      <c r="M109" s="44">
        <v>0</v>
      </c>
      <c r="N109" s="44">
        <v>0</v>
      </c>
      <c r="O109" s="44">
        <v>0</v>
      </c>
      <c r="P109" s="44">
        <v>0</v>
      </c>
      <c r="Q109" s="44">
        <v>0</v>
      </c>
      <c r="R109" s="44">
        <v>0</v>
      </c>
      <c r="S109" s="44">
        <v>13090.999999999993</v>
      </c>
      <c r="T109" s="44">
        <v>22931.999999999993</v>
      </c>
      <c r="U109" s="44">
        <v>23336.000000000004</v>
      </c>
      <c r="V109" s="44">
        <v>0</v>
      </c>
      <c r="W109" s="44">
        <v>22047.999999999956</v>
      </c>
      <c r="X109" s="44">
        <v>0</v>
      </c>
      <c r="Y109" s="44">
        <v>0</v>
      </c>
      <c r="Z109" s="44">
        <v>0</v>
      </c>
      <c r="AA109" s="44">
        <v>0</v>
      </c>
      <c r="AB109" s="44">
        <v>0</v>
      </c>
      <c r="AC109" s="44">
        <v>122000</v>
      </c>
      <c r="AD109" s="44">
        <v>0</v>
      </c>
      <c r="AE109" s="44">
        <v>0</v>
      </c>
      <c r="AF109" s="44">
        <v>0</v>
      </c>
      <c r="AG109" s="44">
        <v>0</v>
      </c>
      <c r="AH109" s="44">
        <v>0</v>
      </c>
      <c r="AI109" s="44">
        <v>0</v>
      </c>
      <c r="AJ109" s="44">
        <v>0</v>
      </c>
      <c r="AK109" s="44">
        <v>0</v>
      </c>
      <c r="AL109" s="44">
        <v>0</v>
      </c>
      <c r="AM109" s="44">
        <v>0</v>
      </c>
      <c r="AN109" s="44">
        <v>0</v>
      </c>
      <c r="AO109" s="44">
        <v>0</v>
      </c>
      <c r="AP109" s="44">
        <v>4296099.72</v>
      </c>
      <c r="AQ109" s="44">
        <v>154623.64579064585</v>
      </c>
      <c r="AR109" s="44">
        <v>122000</v>
      </c>
      <c r="AS109" s="44">
        <v>241887.61655812914</v>
      </c>
      <c r="AT109" s="44">
        <v>4572723.3657906456</v>
      </c>
      <c r="AU109" s="44">
        <v>0</v>
      </c>
      <c r="AV109" s="44">
        <v>4572723.3657906456</v>
      </c>
      <c r="AW109" s="44">
        <v>4450723.3657906456</v>
      </c>
      <c r="AX109" s="44">
        <v>4934.2831106326448</v>
      </c>
      <c r="AY109" s="44">
        <v>4842.1378463251676</v>
      </c>
      <c r="AZ109" s="44">
        <v>1.9029872182884836E-2</v>
      </c>
      <c r="BA109" s="44">
        <v>-1.4029872182884835E-2</v>
      </c>
      <c r="BB109" s="44">
        <v>-61276.986718417924</v>
      </c>
      <c r="BC109" s="44">
        <v>4511446.3790722275</v>
      </c>
      <c r="BD109" s="44">
        <v>5001.6035244703189</v>
      </c>
      <c r="BE109" s="44">
        <v>1.216192144308792E-4</v>
      </c>
      <c r="BF109" s="44">
        <v>0</v>
      </c>
      <c r="BG109" s="44">
        <v>4511446.3790722275</v>
      </c>
      <c r="BH109" s="41" t="s">
        <v>95</v>
      </c>
      <c r="BI109" s="41" t="s">
        <v>238</v>
      </c>
      <c r="BJ109" s="41" t="str">
        <f t="shared" si="4"/>
        <v>SecondaryRecoupment Academy</v>
      </c>
    </row>
    <row r="110" spans="1:62">
      <c r="A110" s="43">
        <v>109</v>
      </c>
      <c r="B110" s="43">
        <v>137386</v>
      </c>
      <c r="C110" s="43">
        <v>3025402</v>
      </c>
      <c r="D110" s="43" t="s">
        <v>127</v>
      </c>
      <c r="E110" s="44">
        <v>0</v>
      </c>
      <c r="F110" s="44">
        <v>3404492.3279999997</v>
      </c>
      <c r="G110" s="44">
        <v>2382382.5719999997</v>
      </c>
      <c r="H110" s="44">
        <v>0</v>
      </c>
      <c r="I110" s="44">
        <v>408829.25296251505</v>
      </c>
      <c r="J110" s="44">
        <v>0</v>
      </c>
      <c r="K110" s="44">
        <v>0</v>
      </c>
      <c r="L110" s="44">
        <v>0</v>
      </c>
      <c r="M110" s="44">
        <v>0</v>
      </c>
      <c r="N110" s="44">
        <v>0</v>
      </c>
      <c r="O110" s="44">
        <v>0</v>
      </c>
      <c r="P110" s="44">
        <v>0</v>
      </c>
      <c r="Q110" s="44">
        <v>0</v>
      </c>
      <c r="R110" s="44">
        <v>0</v>
      </c>
      <c r="S110" s="44">
        <v>15526.855295068712</v>
      </c>
      <c r="T110" s="44">
        <v>74007.938561034796</v>
      </c>
      <c r="U110" s="44">
        <v>60167.546483427664</v>
      </c>
      <c r="V110" s="44">
        <v>0</v>
      </c>
      <c r="W110" s="44">
        <v>64706.086956521773</v>
      </c>
      <c r="X110" s="44">
        <v>0</v>
      </c>
      <c r="Y110" s="44">
        <v>0</v>
      </c>
      <c r="Z110" s="44">
        <v>0</v>
      </c>
      <c r="AA110" s="44">
        <v>0</v>
      </c>
      <c r="AB110" s="44">
        <v>0</v>
      </c>
      <c r="AC110" s="44">
        <v>122000</v>
      </c>
      <c r="AD110" s="44">
        <v>0</v>
      </c>
      <c r="AE110" s="44">
        <v>0</v>
      </c>
      <c r="AF110" s="44">
        <v>63709.929166666661</v>
      </c>
      <c r="AG110" s="44">
        <v>0</v>
      </c>
      <c r="AH110" s="44">
        <v>0</v>
      </c>
      <c r="AI110" s="44">
        <v>0</v>
      </c>
      <c r="AJ110" s="44">
        <v>0</v>
      </c>
      <c r="AK110" s="44">
        <v>0</v>
      </c>
      <c r="AL110" s="44">
        <v>0</v>
      </c>
      <c r="AM110" s="44">
        <v>0</v>
      </c>
      <c r="AN110" s="44">
        <v>0</v>
      </c>
      <c r="AO110" s="44">
        <v>0</v>
      </c>
      <c r="AP110" s="44">
        <v>5786874.8999999994</v>
      </c>
      <c r="AQ110" s="44">
        <v>623237.68025856791</v>
      </c>
      <c r="AR110" s="44">
        <v>185709.92916666667</v>
      </c>
      <c r="AS110" s="44">
        <v>436821.776116931</v>
      </c>
      <c r="AT110" s="44">
        <v>6595822.5094252331</v>
      </c>
      <c r="AU110" s="44">
        <v>0</v>
      </c>
      <c r="AV110" s="44">
        <v>6595822.5094252322</v>
      </c>
      <c r="AW110" s="44">
        <v>6473822.5094252331</v>
      </c>
      <c r="AX110" s="44">
        <v>5328.248978950809</v>
      </c>
      <c r="AY110" s="44">
        <v>5340.3461813122922</v>
      </c>
      <c r="AZ110" s="44">
        <v>-2.2652468493176365E-3</v>
      </c>
      <c r="BA110" s="44">
        <v>0</v>
      </c>
      <c r="BB110" s="44">
        <v>0</v>
      </c>
      <c r="BC110" s="44">
        <v>6595822.5094252331</v>
      </c>
      <c r="BD110" s="44">
        <v>5428.6605015845544</v>
      </c>
      <c r="BE110" s="44">
        <v>-6.590434531285827E-3</v>
      </c>
      <c r="BF110" s="44">
        <v>0</v>
      </c>
      <c r="BG110" s="44">
        <v>6595822.5094252331</v>
      </c>
      <c r="BH110" s="41" t="s">
        <v>95</v>
      </c>
      <c r="BI110" s="41" t="s">
        <v>238</v>
      </c>
      <c r="BJ110" s="41" t="str">
        <f t="shared" si="4"/>
        <v>SecondaryRecoupment Academy</v>
      </c>
    </row>
    <row r="111" spans="1:62">
      <c r="A111" s="43">
        <v>110</v>
      </c>
      <c r="B111" s="43">
        <v>136308</v>
      </c>
      <c r="C111" s="43">
        <v>3025406</v>
      </c>
      <c r="D111" s="43" t="s">
        <v>119</v>
      </c>
      <c r="E111" s="44">
        <v>0</v>
      </c>
      <c r="F111" s="44">
        <v>3281610.5399999996</v>
      </c>
      <c r="G111" s="44">
        <v>2133761.2799999998</v>
      </c>
      <c r="H111" s="44">
        <v>0</v>
      </c>
      <c r="I111" s="44">
        <v>279214.33430217102</v>
      </c>
      <c r="J111" s="44">
        <v>0</v>
      </c>
      <c r="K111" s="44">
        <v>0</v>
      </c>
      <c r="L111" s="44">
        <v>0</v>
      </c>
      <c r="M111" s="44">
        <v>0</v>
      </c>
      <c r="N111" s="44">
        <v>0</v>
      </c>
      <c r="O111" s="44">
        <v>0</v>
      </c>
      <c r="P111" s="44">
        <v>0</v>
      </c>
      <c r="Q111" s="44">
        <v>0</v>
      </c>
      <c r="R111" s="44">
        <v>0</v>
      </c>
      <c r="S111" s="44">
        <v>18541.307218309867</v>
      </c>
      <c r="T111" s="44">
        <v>34428.279929577468</v>
      </c>
      <c r="U111" s="44">
        <v>8758.7033450704384</v>
      </c>
      <c r="V111" s="44">
        <v>0</v>
      </c>
      <c r="W111" s="44">
        <v>23467.279295154123</v>
      </c>
      <c r="X111" s="44">
        <v>0</v>
      </c>
      <c r="Y111" s="44">
        <v>0</v>
      </c>
      <c r="Z111" s="44">
        <v>0</v>
      </c>
      <c r="AA111" s="44">
        <v>0</v>
      </c>
      <c r="AB111" s="44">
        <v>0</v>
      </c>
      <c r="AC111" s="44">
        <v>122000</v>
      </c>
      <c r="AD111" s="44">
        <v>0</v>
      </c>
      <c r="AE111" s="44">
        <v>0</v>
      </c>
      <c r="AF111" s="44">
        <v>0</v>
      </c>
      <c r="AG111" s="44">
        <v>0</v>
      </c>
      <c r="AH111" s="44">
        <v>0</v>
      </c>
      <c r="AI111" s="44">
        <v>0</v>
      </c>
      <c r="AJ111" s="44">
        <v>0</v>
      </c>
      <c r="AK111" s="44">
        <v>0</v>
      </c>
      <c r="AL111" s="44">
        <v>0</v>
      </c>
      <c r="AM111" s="44">
        <v>0</v>
      </c>
      <c r="AN111" s="44">
        <v>0</v>
      </c>
      <c r="AO111" s="44">
        <v>0</v>
      </c>
      <c r="AP111" s="44">
        <v>5415371.8199999994</v>
      </c>
      <c r="AQ111" s="44">
        <v>364409.90409028291</v>
      </c>
      <c r="AR111" s="44">
        <v>122000</v>
      </c>
      <c r="AS111" s="44">
        <v>335347.53615417995</v>
      </c>
      <c r="AT111" s="44">
        <v>5901781.7240902819</v>
      </c>
      <c r="AU111" s="44">
        <v>0</v>
      </c>
      <c r="AV111" s="44">
        <v>5901781.7240902819</v>
      </c>
      <c r="AW111" s="44">
        <v>5779781.7240902819</v>
      </c>
      <c r="AX111" s="44">
        <v>5083.3612349078994</v>
      </c>
      <c r="AY111" s="44">
        <v>5111.3285207263061</v>
      </c>
      <c r="AZ111" s="44">
        <v>-5.4716275240380427E-3</v>
      </c>
      <c r="BA111" s="44">
        <v>0</v>
      </c>
      <c r="BB111" s="44">
        <v>0</v>
      </c>
      <c r="BC111" s="44">
        <v>5901781.7240902819</v>
      </c>
      <c r="BD111" s="44">
        <v>5190.6611469571517</v>
      </c>
      <c r="BE111" s="44">
        <v>-9.8671820267808297E-3</v>
      </c>
      <c r="BF111" s="44">
        <v>0</v>
      </c>
      <c r="BG111" s="44">
        <v>5901781.7240902819</v>
      </c>
      <c r="BH111" s="41" t="s">
        <v>95</v>
      </c>
      <c r="BI111" s="41" t="s">
        <v>238</v>
      </c>
      <c r="BJ111" s="41" t="str">
        <f t="shared" si="4"/>
        <v>SecondaryRecoupment Academy</v>
      </c>
    </row>
    <row r="112" spans="1:62">
      <c r="A112" s="43">
        <v>111</v>
      </c>
      <c r="B112" s="43">
        <v>137539</v>
      </c>
      <c r="C112" s="43">
        <v>3025409</v>
      </c>
      <c r="D112" s="43" t="s">
        <v>124</v>
      </c>
      <c r="E112" s="44">
        <v>0</v>
      </c>
      <c r="F112" s="44">
        <v>2333801.4</v>
      </c>
      <c r="G112" s="44">
        <v>1571743.7999999998</v>
      </c>
      <c r="H112" s="44">
        <v>0</v>
      </c>
      <c r="I112" s="44">
        <v>119080.50186335403</v>
      </c>
      <c r="J112" s="44">
        <v>0</v>
      </c>
      <c r="K112" s="44">
        <v>0</v>
      </c>
      <c r="L112" s="44">
        <v>0</v>
      </c>
      <c r="M112" s="44">
        <v>0</v>
      </c>
      <c r="N112" s="44">
        <v>0</v>
      </c>
      <c r="O112" s="44">
        <v>0</v>
      </c>
      <c r="P112" s="44">
        <v>0</v>
      </c>
      <c r="Q112" s="44">
        <v>0</v>
      </c>
      <c r="R112" s="44">
        <v>0</v>
      </c>
      <c r="S112" s="44">
        <v>7657.0000000000027</v>
      </c>
      <c r="T112" s="44">
        <v>2456.9999999999973</v>
      </c>
      <c r="U112" s="44">
        <v>0</v>
      </c>
      <c r="V112" s="44">
        <v>0</v>
      </c>
      <c r="W112" s="44">
        <v>19530.172839506115</v>
      </c>
      <c r="X112" s="44">
        <v>0</v>
      </c>
      <c r="Y112" s="44">
        <v>0</v>
      </c>
      <c r="Z112" s="44">
        <v>0</v>
      </c>
      <c r="AA112" s="44">
        <v>0</v>
      </c>
      <c r="AB112" s="44">
        <v>0</v>
      </c>
      <c r="AC112" s="44">
        <v>122000</v>
      </c>
      <c r="AD112" s="44">
        <v>0</v>
      </c>
      <c r="AE112" s="44">
        <v>0</v>
      </c>
      <c r="AF112" s="44">
        <v>174300.56</v>
      </c>
      <c r="AG112" s="44">
        <v>0</v>
      </c>
      <c r="AH112" s="44">
        <v>0</v>
      </c>
      <c r="AI112" s="44">
        <v>0</v>
      </c>
      <c r="AJ112" s="44">
        <v>0</v>
      </c>
      <c r="AK112" s="44">
        <v>0</v>
      </c>
      <c r="AL112" s="44">
        <v>0</v>
      </c>
      <c r="AM112" s="44">
        <v>0</v>
      </c>
      <c r="AN112" s="44">
        <v>0</v>
      </c>
      <c r="AO112" s="44">
        <v>0</v>
      </c>
      <c r="AP112" s="44">
        <v>3905545.1999999997</v>
      </c>
      <c r="AQ112" s="44">
        <v>148724.67470286015</v>
      </c>
      <c r="AR112" s="44">
        <v>296300.56</v>
      </c>
      <c r="AS112" s="44">
        <v>221118.6072121769</v>
      </c>
      <c r="AT112" s="44">
        <v>4350570.4347028593</v>
      </c>
      <c r="AU112" s="44">
        <v>0</v>
      </c>
      <c r="AV112" s="44">
        <v>4350570.4347028593</v>
      </c>
      <c r="AW112" s="44">
        <v>4228570.4347028593</v>
      </c>
      <c r="AX112" s="44">
        <v>5156.7932130522677</v>
      </c>
      <c r="AY112" s="44">
        <v>5157.0885406015032</v>
      </c>
      <c r="AZ112" s="44">
        <v>-5.7266332914469345E-5</v>
      </c>
      <c r="BA112" s="44">
        <v>0</v>
      </c>
      <c r="BB112" s="44">
        <v>0</v>
      </c>
      <c r="BC112" s="44">
        <v>4350570.4347028593</v>
      </c>
      <c r="BD112" s="44">
        <v>5305.573700857145</v>
      </c>
      <c r="BE112" s="44">
        <v>-5.1372952454501464E-3</v>
      </c>
      <c r="BF112" s="44">
        <v>0</v>
      </c>
      <c r="BG112" s="44">
        <v>4350570.4347028593</v>
      </c>
      <c r="BH112" s="41" t="s">
        <v>95</v>
      </c>
      <c r="BI112" s="41" t="s">
        <v>238</v>
      </c>
      <c r="BJ112" s="41" t="str">
        <f t="shared" si="4"/>
        <v>SecondaryRecoupment Academy</v>
      </c>
    </row>
    <row r="113" spans="1:62">
      <c r="A113" s="43">
        <v>112</v>
      </c>
      <c r="B113" s="43">
        <v>136938</v>
      </c>
      <c r="C113" s="43">
        <v>3022001</v>
      </c>
      <c r="D113" s="43" t="s">
        <v>108</v>
      </c>
      <c r="E113" s="44">
        <v>425521.25000000006</v>
      </c>
      <c r="F113" s="44">
        <v>0</v>
      </c>
      <c r="G113" s="44">
        <v>0</v>
      </c>
      <c r="H113" s="44">
        <v>4227.5444444444447</v>
      </c>
      <c r="I113" s="44">
        <v>0</v>
      </c>
      <c r="J113" s="44">
        <v>0</v>
      </c>
      <c r="K113" s="44">
        <v>0</v>
      </c>
      <c r="L113" s="44">
        <v>0</v>
      </c>
      <c r="M113" s="44">
        <v>501.6666666666672</v>
      </c>
      <c r="N113" s="44">
        <v>0</v>
      </c>
      <c r="O113" s="44">
        <v>0</v>
      </c>
      <c r="P113" s="44">
        <v>0</v>
      </c>
      <c r="Q113" s="44">
        <v>0</v>
      </c>
      <c r="R113" s="44">
        <v>0</v>
      </c>
      <c r="S113" s="44">
        <v>0</v>
      </c>
      <c r="T113" s="44">
        <v>0</v>
      </c>
      <c r="U113" s="44">
        <v>0</v>
      </c>
      <c r="V113" s="44">
        <v>2519.1358024691335</v>
      </c>
      <c r="W113" s="44">
        <v>0</v>
      </c>
      <c r="X113" s="44">
        <v>0</v>
      </c>
      <c r="Y113" s="44">
        <v>0</v>
      </c>
      <c r="Z113" s="44">
        <v>0</v>
      </c>
      <c r="AA113" s="44">
        <v>0</v>
      </c>
      <c r="AB113" s="44">
        <v>0</v>
      </c>
      <c r="AC113" s="44">
        <v>122000</v>
      </c>
      <c r="AD113" s="44">
        <v>0</v>
      </c>
      <c r="AE113" s="44">
        <v>0</v>
      </c>
      <c r="AF113" s="44">
        <v>0</v>
      </c>
      <c r="AG113" s="44">
        <v>0</v>
      </c>
      <c r="AH113" s="44">
        <v>0</v>
      </c>
      <c r="AI113" s="44">
        <v>0</v>
      </c>
      <c r="AJ113" s="44">
        <v>0</v>
      </c>
      <c r="AK113" s="44">
        <v>0</v>
      </c>
      <c r="AL113" s="44">
        <v>0</v>
      </c>
      <c r="AM113" s="44">
        <v>0</v>
      </c>
      <c r="AN113" s="44">
        <v>0</v>
      </c>
      <c r="AO113" s="44">
        <v>0</v>
      </c>
      <c r="AP113" s="44">
        <v>425521.25000000006</v>
      </c>
      <c r="AQ113" s="44">
        <v>7248.3469135802452</v>
      </c>
      <c r="AR113" s="44">
        <v>122000</v>
      </c>
      <c r="AS113" s="44">
        <v>22613.434274691357</v>
      </c>
      <c r="AT113" s="44">
        <v>554769.59691358032</v>
      </c>
      <c r="AU113" s="44">
        <v>554769.59691358032</v>
      </c>
      <c r="AV113" s="44">
        <v>0</v>
      </c>
      <c r="AW113" s="44">
        <v>432769.59691358032</v>
      </c>
      <c r="AX113" s="44">
        <v>3372.2306253006254</v>
      </c>
      <c r="AY113" s="44">
        <v>0</v>
      </c>
      <c r="AZ113" s="44">
        <v>0</v>
      </c>
      <c r="BA113" s="44">
        <v>0</v>
      </c>
      <c r="BB113" s="44">
        <v>0</v>
      </c>
      <c r="BC113" s="44">
        <v>554769.59691358032</v>
      </c>
      <c r="BD113" s="44">
        <v>4322.8799759499761</v>
      </c>
      <c r="BE113" s="44">
        <v>0</v>
      </c>
      <c r="BF113" s="44">
        <v>0</v>
      </c>
      <c r="BG113" s="44">
        <v>554769.59691358032</v>
      </c>
      <c r="BH113" s="41" t="s">
        <v>12</v>
      </c>
      <c r="BI113" s="41" t="s">
        <v>362</v>
      </c>
      <c r="BJ113" s="41" t="str">
        <f t="shared" si="4"/>
        <v>PrimaryNon Recoupment Academy</v>
      </c>
    </row>
    <row r="114" spans="1:62">
      <c r="A114" s="43">
        <v>113</v>
      </c>
      <c r="B114" s="43">
        <v>138272</v>
      </c>
      <c r="C114" s="43">
        <v>3022004</v>
      </c>
      <c r="D114" s="43" t="s">
        <v>109</v>
      </c>
      <c r="E114" s="44">
        <v>316101.5</v>
      </c>
      <c r="F114" s="44">
        <v>0</v>
      </c>
      <c r="G114" s="44">
        <v>0</v>
      </c>
      <c r="H114" s="44">
        <v>0</v>
      </c>
      <c r="I114" s="44">
        <v>0</v>
      </c>
      <c r="J114" s="44">
        <v>0</v>
      </c>
      <c r="K114" s="44">
        <v>0</v>
      </c>
      <c r="L114" s="44">
        <v>0</v>
      </c>
      <c r="M114" s="44">
        <v>518.90295358649723</v>
      </c>
      <c r="N114" s="44">
        <v>865.24050632911622</v>
      </c>
      <c r="O114" s="44">
        <v>0</v>
      </c>
      <c r="P114" s="44">
        <v>0</v>
      </c>
      <c r="Q114" s="44">
        <v>0</v>
      </c>
      <c r="R114" s="44">
        <v>0</v>
      </c>
      <c r="S114" s="44">
        <v>0</v>
      </c>
      <c r="T114" s="44">
        <v>0</v>
      </c>
      <c r="U114" s="44">
        <v>0</v>
      </c>
      <c r="V114" s="44">
        <v>14860.784313725513</v>
      </c>
      <c r="W114" s="44">
        <v>0</v>
      </c>
      <c r="X114" s="44">
        <v>0</v>
      </c>
      <c r="Y114" s="44">
        <v>0</v>
      </c>
      <c r="Z114" s="44">
        <v>0</v>
      </c>
      <c r="AA114" s="44">
        <v>561.36852320673495</v>
      </c>
      <c r="AB114" s="44">
        <v>0</v>
      </c>
      <c r="AC114" s="44">
        <v>122000</v>
      </c>
      <c r="AD114" s="44">
        <v>0</v>
      </c>
      <c r="AE114" s="44">
        <v>0</v>
      </c>
      <c r="AF114" s="44">
        <v>0</v>
      </c>
      <c r="AG114" s="44">
        <v>0</v>
      </c>
      <c r="AH114" s="44">
        <v>0</v>
      </c>
      <c r="AI114" s="44">
        <v>0</v>
      </c>
      <c r="AJ114" s="44">
        <v>0</v>
      </c>
      <c r="AK114" s="44">
        <v>0</v>
      </c>
      <c r="AL114" s="44">
        <v>0</v>
      </c>
      <c r="AM114" s="44">
        <v>0</v>
      </c>
      <c r="AN114" s="44">
        <v>0</v>
      </c>
      <c r="AO114" s="44">
        <v>0</v>
      </c>
      <c r="AP114" s="44">
        <v>316101.5</v>
      </c>
      <c r="AQ114" s="44">
        <v>16806.296296847861</v>
      </c>
      <c r="AR114" s="44">
        <v>122000</v>
      </c>
      <c r="AS114" s="44">
        <v>29923.549028915371</v>
      </c>
      <c r="AT114" s="44">
        <v>454907.79629684787</v>
      </c>
      <c r="AU114" s="44">
        <v>454907.79629684787</v>
      </c>
      <c r="AV114" s="44">
        <v>0</v>
      </c>
      <c r="AW114" s="44">
        <v>332907.79629684787</v>
      </c>
      <c r="AX114" s="44">
        <v>3492.039821295607</v>
      </c>
      <c r="AY114" s="44">
        <v>0</v>
      </c>
      <c r="AZ114" s="44">
        <v>0</v>
      </c>
      <c r="BA114" s="44">
        <v>0</v>
      </c>
      <c r="BB114" s="44">
        <v>0</v>
      </c>
      <c r="BC114" s="44">
        <v>454907.79629684787</v>
      </c>
      <c r="BD114" s="44">
        <v>4771.7601010158869</v>
      </c>
      <c r="BE114" s="44">
        <v>0</v>
      </c>
      <c r="BF114" s="44">
        <v>0</v>
      </c>
      <c r="BG114" s="44">
        <v>454907.79629684787</v>
      </c>
      <c r="BH114" s="41" t="s">
        <v>12</v>
      </c>
      <c r="BI114" s="41" t="s">
        <v>362</v>
      </c>
      <c r="BJ114" s="41" t="str">
        <f t="shared" si="4"/>
        <v>PrimaryNon Recoupment Academy</v>
      </c>
    </row>
    <row r="115" spans="1:62">
      <c r="A115" s="43">
        <v>114</v>
      </c>
      <c r="B115" s="43">
        <v>139562</v>
      </c>
      <c r="C115" s="43">
        <v>3022020</v>
      </c>
      <c r="D115" s="43" t="s">
        <v>107</v>
      </c>
      <c r="E115" s="44">
        <v>256970.625</v>
      </c>
      <c r="F115" s="44">
        <v>0</v>
      </c>
      <c r="G115" s="44">
        <v>0</v>
      </c>
      <c r="H115" s="44">
        <v>0</v>
      </c>
      <c r="I115" s="44">
        <v>0</v>
      </c>
      <c r="J115" s="44">
        <v>0</v>
      </c>
      <c r="K115" s="44">
        <v>0</v>
      </c>
      <c r="L115" s="44">
        <v>0</v>
      </c>
      <c r="M115" s="44">
        <v>555.41666666666617</v>
      </c>
      <c r="N115" s="44">
        <v>0</v>
      </c>
      <c r="O115" s="44">
        <v>0</v>
      </c>
      <c r="P115" s="44">
        <v>0</v>
      </c>
      <c r="Q115" s="44">
        <v>0</v>
      </c>
      <c r="R115" s="44">
        <v>0</v>
      </c>
      <c r="S115" s="44">
        <v>0</v>
      </c>
      <c r="T115" s="44">
        <v>0</v>
      </c>
      <c r="U115" s="44">
        <v>0</v>
      </c>
      <c r="V115" s="44">
        <v>5476.6666666666524</v>
      </c>
      <c r="W115" s="44">
        <v>0</v>
      </c>
      <c r="X115" s="44">
        <v>0</v>
      </c>
      <c r="Y115" s="44">
        <v>0</v>
      </c>
      <c r="Z115" s="44">
        <v>0</v>
      </c>
      <c r="AA115" s="44">
        <v>0</v>
      </c>
      <c r="AB115" s="44">
        <v>0</v>
      </c>
      <c r="AC115" s="44">
        <v>122000</v>
      </c>
      <c r="AD115" s="44">
        <v>0</v>
      </c>
      <c r="AE115" s="44">
        <v>0</v>
      </c>
      <c r="AF115" s="44">
        <v>0</v>
      </c>
      <c r="AG115" s="44">
        <v>0</v>
      </c>
      <c r="AH115" s="44">
        <v>0</v>
      </c>
      <c r="AI115" s="44">
        <v>0</v>
      </c>
      <c r="AJ115" s="44">
        <v>0</v>
      </c>
      <c r="AK115" s="44">
        <v>0</v>
      </c>
      <c r="AL115" s="44">
        <v>0</v>
      </c>
      <c r="AM115" s="44">
        <v>0</v>
      </c>
      <c r="AN115" s="44">
        <v>0</v>
      </c>
      <c r="AO115" s="44">
        <v>0</v>
      </c>
      <c r="AP115" s="44">
        <v>256970.625</v>
      </c>
      <c r="AQ115" s="44">
        <v>6032.0833333333185</v>
      </c>
      <c r="AR115" s="44">
        <v>122000</v>
      </c>
      <c r="AS115" s="44">
        <v>17151.428124999988</v>
      </c>
      <c r="AT115" s="44">
        <v>385002.70833333331</v>
      </c>
      <c r="AU115" s="44">
        <v>385002.70833333331</v>
      </c>
      <c r="AV115" s="44">
        <v>0</v>
      </c>
      <c r="AW115" s="44">
        <v>263002.70833333331</v>
      </c>
      <c r="AX115" s="44">
        <v>3393.583333333333</v>
      </c>
      <c r="AY115" s="44">
        <v>0</v>
      </c>
      <c r="AZ115" s="44">
        <v>0</v>
      </c>
      <c r="BA115" s="44">
        <v>0</v>
      </c>
      <c r="BB115" s="44">
        <v>0</v>
      </c>
      <c r="BC115" s="44">
        <v>385002.70833333331</v>
      </c>
      <c r="BD115" s="44">
        <v>4967.7768817204296</v>
      </c>
      <c r="BE115" s="44">
        <v>0</v>
      </c>
      <c r="BF115" s="44">
        <v>0</v>
      </c>
      <c r="BG115" s="44">
        <v>385002.70833333331</v>
      </c>
      <c r="BH115" s="41" t="s">
        <v>12</v>
      </c>
      <c r="BI115" s="41" t="s">
        <v>362</v>
      </c>
      <c r="BJ115" s="41" t="str">
        <f t="shared" si="4"/>
        <v>PrimaryNon Recoupment Academy</v>
      </c>
    </row>
    <row r="116" spans="1:62">
      <c r="A116" s="43">
        <v>115</v>
      </c>
      <c r="B116" s="43">
        <v>139410</v>
      </c>
      <c r="C116" s="43">
        <v>3024000</v>
      </c>
      <c r="D116" s="43" t="s">
        <v>112</v>
      </c>
      <c r="E116" s="44">
        <v>0</v>
      </c>
      <c r="F116" s="44">
        <v>1035128.24</v>
      </c>
      <c r="G116" s="44">
        <v>0</v>
      </c>
      <c r="H116" s="44">
        <v>0</v>
      </c>
      <c r="I116" s="44">
        <v>57323.839999999997</v>
      </c>
      <c r="J116" s="44">
        <v>0</v>
      </c>
      <c r="K116" s="44">
        <v>0</v>
      </c>
      <c r="L116" s="44">
        <v>0</v>
      </c>
      <c r="M116" s="44">
        <v>0</v>
      </c>
      <c r="N116" s="44">
        <v>0</v>
      </c>
      <c r="O116" s="44">
        <v>0</v>
      </c>
      <c r="P116" s="44">
        <v>0</v>
      </c>
      <c r="Q116" s="44">
        <v>0</v>
      </c>
      <c r="R116" s="44">
        <v>0</v>
      </c>
      <c r="S116" s="44">
        <v>5401.8951781970618</v>
      </c>
      <c r="T116" s="44">
        <v>19031.018867924584</v>
      </c>
      <c r="U116" s="44">
        <v>23923.069182389954</v>
      </c>
      <c r="V116" s="44">
        <v>0</v>
      </c>
      <c r="W116" s="44">
        <v>17167.949044585985</v>
      </c>
      <c r="X116" s="44">
        <v>0</v>
      </c>
      <c r="Y116" s="44">
        <v>0</v>
      </c>
      <c r="Z116" s="44">
        <v>0</v>
      </c>
      <c r="AA116" s="44">
        <v>0</v>
      </c>
      <c r="AB116" s="44">
        <v>0</v>
      </c>
      <c r="AC116" s="44">
        <v>122000</v>
      </c>
      <c r="AD116" s="44">
        <v>0</v>
      </c>
      <c r="AE116" s="44">
        <v>0</v>
      </c>
      <c r="AF116" s="44">
        <v>0</v>
      </c>
      <c r="AG116" s="44">
        <v>0</v>
      </c>
      <c r="AH116" s="44">
        <v>0</v>
      </c>
      <c r="AI116" s="44">
        <v>0</v>
      </c>
      <c r="AJ116" s="44">
        <v>0</v>
      </c>
      <c r="AK116" s="44">
        <v>0</v>
      </c>
      <c r="AL116" s="44">
        <v>0</v>
      </c>
      <c r="AM116" s="44">
        <v>0</v>
      </c>
      <c r="AN116" s="44">
        <v>0</v>
      </c>
      <c r="AO116" s="44">
        <v>0</v>
      </c>
      <c r="AP116" s="44">
        <v>1035128.24</v>
      </c>
      <c r="AQ116" s="44">
        <v>122847.77227309758</v>
      </c>
      <c r="AR116" s="44">
        <v>122000</v>
      </c>
      <c r="AS116" s="44">
        <v>84884.684490288288</v>
      </c>
      <c r="AT116" s="44">
        <v>1279976.0122730976</v>
      </c>
      <c r="AU116" s="44">
        <v>0</v>
      </c>
      <c r="AV116" s="44">
        <v>1279976.0122730974</v>
      </c>
      <c r="AW116" s="44">
        <v>1157976.0122730976</v>
      </c>
      <c r="AX116" s="44">
        <v>5328.110485919161</v>
      </c>
      <c r="AY116" s="44">
        <v>0</v>
      </c>
      <c r="AZ116" s="44">
        <v>0</v>
      </c>
      <c r="BA116" s="44">
        <v>0</v>
      </c>
      <c r="BB116" s="44">
        <v>0</v>
      </c>
      <c r="BC116" s="44">
        <v>1279976.0122730976</v>
      </c>
      <c r="BD116" s="44">
        <v>5889.4601791706946</v>
      </c>
      <c r="BE116" s="44">
        <v>0</v>
      </c>
      <c r="BF116" s="44">
        <v>0</v>
      </c>
      <c r="BG116" s="44">
        <v>1279976.0122730976</v>
      </c>
      <c r="BH116" s="41" t="s">
        <v>95</v>
      </c>
      <c r="BI116" s="41" t="s">
        <v>362</v>
      </c>
      <c r="BJ116" s="41" t="str">
        <f t="shared" si="4"/>
        <v>SecondaryNon Recoupment Academy</v>
      </c>
    </row>
    <row r="117" spans="1:62">
      <c r="A117" s="43">
        <v>116</v>
      </c>
      <c r="B117" s="43">
        <v>139594</v>
      </c>
      <c r="C117" s="43">
        <v>3024001</v>
      </c>
      <c r="D117" s="43" t="s">
        <v>242</v>
      </c>
      <c r="E117" s="44">
        <v>0</v>
      </c>
      <c r="F117" s="44">
        <v>1840845.39</v>
      </c>
      <c r="G117" s="44">
        <v>0</v>
      </c>
      <c r="H117" s="44">
        <v>0</v>
      </c>
      <c r="I117" s="44">
        <v>192646.33369127515</v>
      </c>
      <c r="J117" s="44">
        <v>0</v>
      </c>
      <c r="K117" s="44">
        <v>0</v>
      </c>
      <c r="L117" s="44">
        <v>0</v>
      </c>
      <c r="M117" s="44">
        <v>0</v>
      </c>
      <c r="N117" s="44">
        <v>0</v>
      </c>
      <c r="O117" s="44">
        <v>0</v>
      </c>
      <c r="P117" s="44">
        <v>0</v>
      </c>
      <c r="Q117" s="44">
        <v>0</v>
      </c>
      <c r="R117" s="44">
        <v>0</v>
      </c>
      <c r="S117" s="44">
        <v>3870.2229729729693</v>
      </c>
      <c r="T117" s="44">
        <v>19249.26689189189</v>
      </c>
      <c r="U117" s="44">
        <v>22853.118243243276</v>
      </c>
      <c r="V117" s="44">
        <v>0</v>
      </c>
      <c r="W117" s="44">
        <v>14297.906040268446</v>
      </c>
      <c r="X117" s="44">
        <v>0</v>
      </c>
      <c r="Y117" s="44">
        <v>0</v>
      </c>
      <c r="Z117" s="44">
        <v>0</v>
      </c>
      <c r="AA117" s="44">
        <v>0</v>
      </c>
      <c r="AB117" s="44">
        <v>0</v>
      </c>
      <c r="AC117" s="44">
        <v>122000</v>
      </c>
      <c r="AD117" s="44">
        <v>0</v>
      </c>
      <c r="AE117" s="44">
        <v>0</v>
      </c>
      <c r="AF117" s="44">
        <v>0</v>
      </c>
      <c r="AG117" s="44">
        <v>0</v>
      </c>
      <c r="AH117" s="44">
        <v>0</v>
      </c>
      <c r="AI117" s="44">
        <v>0</v>
      </c>
      <c r="AJ117" s="44">
        <v>0</v>
      </c>
      <c r="AK117" s="44">
        <v>0</v>
      </c>
      <c r="AL117" s="44">
        <v>0</v>
      </c>
      <c r="AM117" s="44">
        <v>0</v>
      </c>
      <c r="AN117" s="44">
        <v>0</v>
      </c>
      <c r="AO117" s="44">
        <v>0</v>
      </c>
      <c r="AP117" s="44">
        <v>1840845.39</v>
      </c>
      <c r="AQ117" s="44">
        <v>252916.84783965175</v>
      </c>
      <c r="AR117" s="44">
        <v>122000</v>
      </c>
      <c r="AS117" s="44">
        <v>144859.7369501451</v>
      </c>
      <c r="AT117" s="44">
        <v>2215762.2378396518</v>
      </c>
      <c r="AU117" s="44">
        <v>0</v>
      </c>
      <c r="AV117" s="44">
        <v>2215762.2378396518</v>
      </c>
      <c r="AW117" s="44">
        <v>2093762.2378396518</v>
      </c>
      <c r="AX117" s="44">
        <v>5417.2373553419193</v>
      </c>
      <c r="AY117" s="44">
        <v>0</v>
      </c>
      <c r="AZ117" s="44">
        <v>0</v>
      </c>
      <c r="BA117" s="44">
        <v>0</v>
      </c>
      <c r="BB117" s="44">
        <v>0</v>
      </c>
      <c r="BC117" s="44">
        <v>2215762.2378396518</v>
      </c>
      <c r="BD117" s="44">
        <v>5732.8906541776241</v>
      </c>
      <c r="BE117" s="44">
        <v>0</v>
      </c>
      <c r="BF117" s="44">
        <v>0</v>
      </c>
      <c r="BG117" s="44">
        <v>2215762.2378396518</v>
      </c>
      <c r="BH117" s="41" t="s">
        <v>95</v>
      </c>
      <c r="BI117" s="41" t="s">
        <v>362</v>
      </c>
      <c r="BJ117" s="41" t="str">
        <f t="shared" si="4"/>
        <v>SecondaryNon Recoupment Academy</v>
      </c>
    </row>
    <row r="118" spans="1:62">
      <c r="A118" s="43">
        <v>117</v>
      </c>
      <c r="B118" s="43">
        <v>134798</v>
      </c>
      <c r="C118" s="43">
        <v>3026905</v>
      </c>
      <c r="D118" s="43" t="s">
        <v>104</v>
      </c>
      <c r="E118" s="44">
        <v>116051.25</v>
      </c>
      <c r="F118" s="44">
        <v>2791035.96</v>
      </c>
      <c r="G118" s="44">
        <v>2009926.92</v>
      </c>
      <c r="H118" s="44">
        <v>0</v>
      </c>
      <c r="I118" s="44">
        <v>869433.65139579342</v>
      </c>
      <c r="J118" s="44">
        <v>0</v>
      </c>
      <c r="K118" s="44">
        <v>0</v>
      </c>
      <c r="L118" s="44">
        <v>0</v>
      </c>
      <c r="M118" s="44">
        <v>0</v>
      </c>
      <c r="N118" s="44">
        <v>0</v>
      </c>
      <c r="O118" s="44">
        <v>0</v>
      </c>
      <c r="P118" s="44">
        <v>0</v>
      </c>
      <c r="Q118" s="44">
        <v>0</v>
      </c>
      <c r="R118" s="44">
        <v>0</v>
      </c>
      <c r="S118" s="44">
        <v>58224.328767123174</v>
      </c>
      <c r="T118" s="44">
        <v>193059.61643835579</v>
      </c>
      <c r="U118" s="44">
        <v>120835.72602739725</v>
      </c>
      <c r="V118" s="44">
        <v>0</v>
      </c>
      <c r="W118" s="44">
        <v>89352.421052631631</v>
      </c>
      <c r="X118" s="44">
        <v>0</v>
      </c>
      <c r="Y118" s="44">
        <v>0</v>
      </c>
      <c r="Z118" s="44">
        <v>0</v>
      </c>
      <c r="AA118" s="44">
        <v>0</v>
      </c>
      <c r="AB118" s="44">
        <v>0</v>
      </c>
      <c r="AC118" s="44">
        <v>122000</v>
      </c>
      <c r="AD118" s="44">
        <v>0</v>
      </c>
      <c r="AE118" s="44">
        <v>0</v>
      </c>
      <c r="AF118" s="44">
        <v>0</v>
      </c>
      <c r="AG118" s="44">
        <v>0</v>
      </c>
      <c r="AH118" s="44">
        <v>0</v>
      </c>
      <c r="AI118" s="44">
        <v>0</v>
      </c>
      <c r="AJ118" s="44">
        <v>0</v>
      </c>
      <c r="AK118" s="44">
        <v>0</v>
      </c>
      <c r="AL118" s="44">
        <v>0</v>
      </c>
      <c r="AM118" s="44">
        <v>0</v>
      </c>
      <c r="AN118" s="44">
        <v>0</v>
      </c>
      <c r="AO118" s="44">
        <v>0</v>
      </c>
      <c r="AP118" s="44">
        <v>4917014.13</v>
      </c>
      <c r="AQ118" s="44">
        <v>1330905.7436813014</v>
      </c>
      <c r="AR118" s="44">
        <v>122000</v>
      </c>
      <c r="AS118" s="44">
        <v>558928.72142836556</v>
      </c>
      <c r="AT118" s="44">
        <v>6369919.8736813013</v>
      </c>
      <c r="AU118" s="44">
        <v>120145.20973154363</v>
      </c>
      <c r="AV118" s="44">
        <v>6249774.6639497587</v>
      </c>
      <c r="AW118" s="44">
        <v>6247919.8736813013</v>
      </c>
      <c r="AX118" s="44">
        <v>5990.3354493588695</v>
      </c>
      <c r="AY118" s="44">
        <v>0</v>
      </c>
      <c r="AZ118" s="44">
        <v>0</v>
      </c>
      <c r="BA118" s="44">
        <v>0</v>
      </c>
      <c r="BB118" s="44">
        <v>0</v>
      </c>
      <c r="BC118" s="44">
        <v>6369919.8736813013</v>
      </c>
      <c r="BD118" s="44">
        <v>6107.3057274029734</v>
      </c>
      <c r="BE118" s="44">
        <v>0</v>
      </c>
      <c r="BF118" s="44">
        <v>0</v>
      </c>
      <c r="BG118" s="44">
        <v>6369919.8736813013</v>
      </c>
      <c r="BH118" s="41" t="s">
        <v>236</v>
      </c>
      <c r="BI118" s="41" t="s">
        <v>362</v>
      </c>
      <c r="BJ118" s="41" t="str">
        <f t="shared" si="4"/>
        <v>All-throughNon Recoupment Academy</v>
      </c>
    </row>
    <row r="119" spans="1:62">
      <c r="A119" s="43">
        <v>118</v>
      </c>
      <c r="B119" s="43">
        <v>135507</v>
      </c>
      <c r="C119" s="43">
        <v>3026906</v>
      </c>
      <c r="D119" s="43" t="s">
        <v>106</v>
      </c>
      <c r="E119" s="44">
        <v>116051.25</v>
      </c>
      <c r="F119" s="44">
        <v>2562418.6799999997</v>
      </c>
      <c r="G119" s="44">
        <v>1671763.8599999999</v>
      </c>
      <c r="H119" s="44">
        <v>0</v>
      </c>
      <c r="I119" s="44">
        <v>278250.98031390132</v>
      </c>
      <c r="J119" s="44">
        <v>0</v>
      </c>
      <c r="K119" s="44">
        <v>0</v>
      </c>
      <c r="L119" s="44">
        <v>0</v>
      </c>
      <c r="M119" s="44">
        <v>0</v>
      </c>
      <c r="N119" s="44">
        <v>0</v>
      </c>
      <c r="O119" s="44">
        <v>0</v>
      </c>
      <c r="P119" s="44">
        <v>0</v>
      </c>
      <c r="Q119" s="44">
        <v>0</v>
      </c>
      <c r="R119" s="44">
        <v>0</v>
      </c>
      <c r="S119" s="44">
        <v>15067</v>
      </c>
      <c r="T119" s="44">
        <v>27846.000000000036</v>
      </c>
      <c r="U119" s="44">
        <v>40838.000000000015</v>
      </c>
      <c r="V119" s="44">
        <v>0</v>
      </c>
      <c r="W119" s="44">
        <v>1390.5130533484717</v>
      </c>
      <c r="X119" s="44">
        <v>0</v>
      </c>
      <c r="Y119" s="44">
        <v>0</v>
      </c>
      <c r="Z119" s="44">
        <v>0</v>
      </c>
      <c r="AA119" s="44">
        <v>0</v>
      </c>
      <c r="AB119" s="44">
        <v>0</v>
      </c>
      <c r="AC119" s="44">
        <v>122000</v>
      </c>
      <c r="AD119" s="44">
        <v>0</v>
      </c>
      <c r="AE119" s="44">
        <v>0</v>
      </c>
      <c r="AF119" s="44">
        <v>0</v>
      </c>
      <c r="AG119" s="44">
        <v>0</v>
      </c>
      <c r="AH119" s="44">
        <v>0</v>
      </c>
      <c r="AI119" s="44">
        <v>0</v>
      </c>
      <c r="AJ119" s="44">
        <v>0</v>
      </c>
      <c r="AK119" s="44">
        <v>0</v>
      </c>
      <c r="AL119" s="44">
        <v>0</v>
      </c>
      <c r="AM119" s="44">
        <v>0</v>
      </c>
      <c r="AN119" s="44">
        <v>0</v>
      </c>
      <c r="AO119" s="44">
        <v>0</v>
      </c>
      <c r="AP119" s="44">
        <v>4350233.7899999991</v>
      </c>
      <c r="AQ119" s="44">
        <v>363392.49336724984</v>
      </c>
      <c r="AR119" s="44">
        <v>122000</v>
      </c>
      <c r="AS119" s="44">
        <v>269551.42966612871</v>
      </c>
      <c r="AT119" s="44">
        <v>4835626.2833672492</v>
      </c>
      <c r="AU119" s="44">
        <v>120672.46212121213</v>
      </c>
      <c r="AV119" s="44">
        <v>4714953.8212460363</v>
      </c>
      <c r="AW119" s="44">
        <v>4713626.2833672492</v>
      </c>
      <c r="AX119" s="44">
        <v>5101.3271465013522</v>
      </c>
      <c r="AY119" s="44">
        <v>0</v>
      </c>
      <c r="AZ119" s="44">
        <v>0</v>
      </c>
      <c r="BA119" s="44">
        <v>0</v>
      </c>
      <c r="BB119" s="44">
        <v>0</v>
      </c>
      <c r="BC119" s="44">
        <v>4835626.2833672492</v>
      </c>
      <c r="BD119" s="44">
        <v>5233.3617785359838</v>
      </c>
      <c r="BE119" s="44">
        <v>0</v>
      </c>
      <c r="BF119" s="44">
        <v>0</v>
      </c>
      <c r="BG119" s="44">
        <v>4835626.2833672492</v>
      </c>
      <c r="BH119" s="41" t="s">
        <v>236</v>
      </c>
      <c r="BI119" s="41" t="s">
        <v>362</v>
      </c>
      <c r="BJ119" s="41" t="str">
        <f t="shared" si="4"/>
        <v>All-throughNon Recoupment Academy</v>
      </c>
    </row>
    <row r="120" spans="1:62">
      <c r="A120" s="43">
        <v>119</v>
      </c>
      <c r="B120" s="44">
        <v>999998</v>
      </c>
      <c r="C120" s="104">
        <v>3029998</v>
      </c>
      <c r="D120" s="44" t="s">
        <v>333</v>
      </c>
      <c r="E120" s="44">
        <v>145893</v>
      </c>
      <c r="F120" s="44">
        <v>0</v>
      </c>
      <c r="G120" s="44">
        <v>0</v>
      </c>
      <c r="H120" s="44">
        <v>4040.4849557522125</v>
      </c>
      <c r="I120" s="44">
        <v>0</v>
      </c>
      <c r="J120" s="44">
        <v>0</v>
      </c>
      <c r="K120" s="44">
        <v>0</v>
      </c>
      <c r="L120" s="44">
        <v>0</v>
      </c>
      <c r="M120" s="44">
        <v>41.858407079646049</v>
      </c>
      <c r="N120" s="44">
        <v>0</v>
      </c>
      <c r="O120" s="44">
        <v>0</v>
      </c>
      <c r="P120" s="44">
        <v>0</v>
      </c>
      <c r="Q120" s="44">
        <v>0</v>
      </c>
      <c r="R120" s="44">
        <v>0</v>
      </c>
      <c r="S120" s="44">
        <v>0</v>
      </c>
      <c r="T120" s="44">
        <v>0</v>
      </c>
      <c r="U120" s="44">
        <v>0</v>
      </c>
      <c r="V120" s="44">
        <v>984.48548812664842</v>
      </c>
      <c r="W120" s="44">
        <v>0</v>
      </c>
      <c r="X120" s="44">
        <v>0</v>
      </c>
      <c r="Y120" s="44">
        <v>0</v>
      </c>
      <c r="Z120" s="44">
        <v>0</v>
      </c>
      <c r="AA120" s="44">
        <v>0</v>
      </c>
      <c r="AB120" s="44">
        <v>0</v>
      </c>
      <c r="AC120" s="44">
        <v>30500</v>
      </c>
      <c r="AD120" s="44">
        <v>0</v>
      </c>
      <c r="AE120" s="44">
        <v>0</v>
      </c>
      <c r="AF120" s="44">
        <v>0</v>
      </c>
      <c r="AG120" s="44">
        <v>0</v>
      </c>
      <c r="AH120" s="44">
        <v>0</v>
      </c>
      <c r="AI120" s="44">
        <v>0</v>
      </c>
      <c r="AJ120" s="44">
        <v>0</v>
      </c>
      <c r="AK120" s="44">
        <v>0</v>
      </c>
      <c r="AL120" s="44">
        <v>0</v>
      </c>
      <c r="AM120" s="44">
        <v>0</v>
      </c>
      <c r="AN120" s="44">
        <v>0</v>
      </c>
      <c r="AO120" s="44">
        <v>0</v>
      </c>
      <c r="AP120" s="44">
        <v>145893</v>
      </c>
      <c r="AQ120" s="44">
        <v>5066.8288509585072</v>
      </c>
      <c r="AR120" s="44">
        <v>30500</v>
      </c>
      <c r="AS120" s="44">
        <v>8366.1391606930192</v>
      </c>
      <c r="AT120" s="44">
        <v>181459.8288509585</v>
      </c>
      <c r="AU120" s="44">
        <v>181459.8288509585</v>
      </c>
      <c r="AV120" s="44">
        <v>0</v>
      </c>
      <c r="AW120" s="44">
        <v>150959.8288509585</v>
      </c>
      <c r="AX120" s="44">
        <v>3430.9052011581475</v>
      </c>
      <c r="AY120" s="44">
        <v>0</v>
      </c>
      <c r="AZ120" s="44">
        <v>0</v>
      </c>
      <c r="BA120" s="44">
        <v>0</v>
      </c>
      <c r="BB120" s="44">
        <v>0</v>
      </c>
      <c r="BC120" s="44">
        <v>181459.8288509585</v>
      </c>
      <c r="BD120" s="44">
        <v>4124.087019339966</v>
      </c>
      <c r="BE120" s="44">
        <v>0</v>
      </c>
      <c r="BF120" s="44">
        <v>-233.14938053097345</v>
      </c>
      <c r="BG120" s="44">
        <v>181226.67947042751</v>
      </c>
      <c r="BH120" s="41" t="s">
        <v>12</v>
      </c>
      <c r="BI120" s="41">
        <v>0</v>
      </c>
      <c r="BJ120" s="41" t="str">
        <f t="shared" si="4"/>
        <v>Primary0</v>
      </c>
    </row>
    <row r="121" spans="1:62">
      <c r="A121" s="43"/>
      <c r="B121" s="43" t="s">
        <v>10</v>
      </c>
      <c r="C121" s="43" t="s">
        <v>10</v>
      </c>
      <c r="D121" s="43" t="s">
        <v>10</v>
      </c>
      <c r="E121" s="43" t="s">
        <v>10</v>
      </c>
      <c r="F121" s="43" t="s">
        <v>10</v>
      </c>
      <c r="G121" s="43" t="s">
        <v>10</v>
      </c>
      <c r="H121" s="43" t="s">
        <v>10</v>
      </c>
      <c r="I121" s="43" t="s">
        <v>10</v>
      </c>
      <c r="J121" s="43" t="s">
        <v>10</v>
      </c>
      <c r="K121" s="43" t="s">
        <v>10</v>
      </c>
      <c r="L121" s="43" t="s">
        <v>10</v>
      </c>
      <c r="M121" s="43" t="s">
        <v>10</v>
      </c>
      <c r="N121" s="43" t="s">
        <v>10</v>
      </c>
      <c r="O121" s="43" t="s">
        <v>10</v>
      </c>
      <c r="P121" s="43" t="s">
        <v>10</v>
      </c>
      <c r="Q121" s="43" t="s">
        <v>10</v>
      </c>
      <c r="R121" s="43" t="s">
        <v>10</v>
      </c>
      <c r="S121" s="43" t="s">
        <v>10</v>
      </c>
      <c r="T121" s="43" t="s">
        <v>10</v>
      </c>
      <c r="U121" s="43" t="s">
        <v>10</v>
      </c>
      <c r="V121" s="43" t="s">
        <v>10</v>
      </c>
      <c r="W121" s="43" t="s">
        <v>10</v>
      </c>
      <c r="X121" s="43" t="s">
        <v>10</v>
      </c>
      <c r="Y121" s="43" t="s">
        <v>10</v>
      </c>
      <c r="Z121" s="43" t="s">
        <v>10</v>
      </c>
      <c r="AA121" s="43" t="s">
        <v>10</v>
      </c>
      <c r="AB121" s="43" t="s">
        <v>10</v>
      </c>
      <c r="AC121" s="43" t="s">
        <v>10</v>
      </c>
      <c r="AD121" s="43" t="s">
        <v>10</v>
      </c>
      <c r="AE121" s="43" t="s">
        <v>10</v>
      </c>
      <c r="AF121" s="43" t="s">
        <v>10</v>
      </c>
      <c r="AG121" s="43" t="s">
        <v>10</v>
      </c>
      <c r="AH121" s="43" t="s">
        <v>10</v>
      </c>
      <c r="AI121" s="43" t="s">
        <v>10</v>
      </c>
      <c r="AJ121" s="43" t="s">
        <v>10</v>
      </c>
      <c r="AK121" s="43" t="s">
        <v>10</v>
      </c>
      <c r="AL121" s="43" t="s">
        <v>10</v>
      </c>
      <c r="AM121" s="43" t="s">
        <v>10</v>
      </c>
      <c r="AN121" s="43" t="s">
        <v>10</v>
      </c>
      <c r="AO121" s="43" t="s">
        <v>10</v>
      </c>
      <c r="AP121" s="43" t="s">
        <v>10</v>
      </c>
      <c r="AQ121" s="43" t="s">
        <v>10</v>
      </c>
      <c r="AR121" s="43" t="s">
        <v>10</v>
      </c>
      <c r="AS121" s="43" t="s">
        <v>10</v>
      </c>
      <c r="AT121" s="43" t="s">
        <v>10</v>
      </c>
      <c r="AU121" s="43" t="s">
        <v>10</v>
      </c>
      <c r="AV121" s="43" t="s">
        <v>10</v>
      </c>
      <c r="AW121" s="43" t="s">
        <v>10</v>
      </c>
      <c r="AX121" s="43" t="s">
        <v>10</v>
      </c>
      <c r="AY121" s="43" t="s">
        <v>10</v>
      </c>
      <c r="AZ121" s="43" t="s">
        <v>10</v>
      </c>
      <c r="BA121" s="43" t="s">
        <v>10</v>
      </c>
      <c r="BB121" s="43" t="s">
        <v>10</v>
      </c>
      <c r="BC121" s="43" t="s">
        <v>10</v>
      </c>
      <c r="BD121" s="43" t="s">
        <v>10</v>
      </c>
      <c r="BE121" s="43" t="s">
        <v>10</v>
      </c>
      <c r="BF121" s="43" t="s">
        <v>10</v>
      </c>
      <c r="BG121" s="43" t="s">
        <v>10</v>
      </c>
      <c r="BH121" s="41" t="s">
        <v>10</v>
      </c>
      <c r="BI121" s="41" t="s">
        <v>10</v>
      </c>
      <c r="BJ121" s="41" t="str">
        <f t="shared" si="4"/>
        <v/>
      </c>
    </row>
    <row r="122" spans="1:62">
      <c r="A122" s="43"/>
      <c r="B122" s="43" t="s">
        <v>10</v>
      </c>
      <c r="C122" s="43" t="s">
        <v>10</v>
      </c>
      <c r="D122" s="43" t="s">
        <v>10</v>
      </c>
      <c r="E122" s="43" t="s">
        <v>10</v>
      </c>
      <c r="F122" s="43" t="s">
        <v>10</v>
      </c>
      <c r="G122" s="43" t="s">
        <v>10</v>
      </c>
      <c r="H122" s="43" t="s">
        <v>10</v>
      </c>
      <c r="I122" s="43" t="s">
        <v>10</v>
      </c>
      <c r="J122" s="43" t="s">
        <v>10</v>
      </c>
      <c r="K122" s="43" t="s">
        <v>10</v>
      </c>
      <c r="L122" s="43" t="s">
        <v>10</v>
      </c>
      <c r="M122" s="43" t="s">
        <v>10</v>
      </c>
      <c r="N122" s="43" t="s">
        <v>10</v>
      </c>
      <c r="O122" s="43" t="s">
        <v>10</v>
      </c>
      <c r="P122" s="43" t="s">
        <v>10</v>
      </c>
      <c r="Q122" s="43" t="s">
        <v>10</v>
      </c>
      <c r="R122" s="43" t="s">
        <v>10</v>
      </c>
      <c r="S122" s="43" t="s">
        <v>10</v>
      </c>
      <c r="T122" s="43" t="s">
        <v>10</v>
      </c>
      <c r="U122" s="43" t="s">
        <v>10</v>
      </c>
      <c r="V122" s="43" t="s">
        <v>10</v>
      </c>
      <c r="W122" s="43" t="s">
        <v>10</v>
      </c>
      <c r="X122" s="43" t="s">
        <v>10</v>
      </c>
      <c r="Y122" s="43" t="s">
        <v>10</v>
      </c>
      <c r="Z122" s="43" t="s">
        <v>10</v>
      </c>
      <c r="AA122" s="43" t="s">
        <v>10</v>
      </c>
      <c r="AB122" s="43" t="s">
        <v>10</v>
      </c>
      <c r="AC122" s="43" t="s">
        <v>10</v>
      </c>
      <c r="AD122" s="43" t="s">
        <v>10</v>
      </c>
      <c r="AE122" s="43" t="s">
        <v>10</v>
      </c>
      <c r="AF122" s="43" t="s">
        <v>10</v>
      </c>
      <c r="AG122" s="43" t="s">
        <v>10</v>
      </c>
      <c r="AH122" s="43" t="s">
        <v>10</v>
      </c>
      <c r="AI122" s="43" t="s">
        <v>10</v>
      </c>
      <c r="AJ122" s="43" t="s">
        <v>10</v>
      </c>
      <c r="AK122" s="43" t="s">
        <v>10</v>
      </c>
      <c r="AL122" s="43" t="s">
        <v>10</v>
      </c>
      <c r="AM122" s="43" t="s">
        <v>10</v>
      </c>
      <c r="AN122" s="43" t="s">
        <v>10</v>
      </c>
      <c r="AO122" s="43" t="s">
        <v>10</v>
      </c>
      <c r="AP122" s="43" t="s">
        <v>10</v>
      </c>
      <c r="AQ122" s="43" t="s">
        <v>10</v>
      </c>
      <c r="AR122" s="43" t="s">
        <v>10</v>
      </c>
      <c r="AS122" s="43" t="s">
        <v>10</v>
      </c>
      <c r="AT122" s="43" t="s">
        <v>10</v>
      </c>
      <c r="AU122" s="43" t="s">
        <v>10</v>
      </c>
      <c r="AV122" s="43" t="s">
        <v>10</v>
      </c>
      <c r="AW122" s="43" t="s">
        <v>10</v>
      </c>
      <c r="AX122" s="43" t="s">
        <v>10</v>
      </c>
      <c r="AY122" s="43" t="s">
        <v>10</v>
      </c>
      <c r="AZ122" s="43" t="s">
        <v>10</v>
      </c>
      <c r="BA122" s="43" t="s">
        <v>10</v>
      </c>
      <c r="BB122" s="43" t="s">
        <v>10</v>
      </c>
      <c r="BC122" s="43" t="s">
        <v>10</v>
      </c>
      <c r="BD122" s="43" t="s">
        <v>10</v>
      </c>
      <c r="BE122" s="43" t="s">
        <v>10</v>
      </c>
      <c r="BF122" s="43" t="s">
        <v>10</v>
      </c>
      <c r="BG122" s="43" t="s">
        <v>10</v>
      </c>
      <c r="BH122" s="41" t="s">
        <v>10</v>
      </c>
      <c r="BI122" s="41" t="s">
        <v>10</v>
      </c>
      <c r="BJ122" s="41" t="str">
        <f t="shared" si="4"/>
        <v/>
      </c>
    </row>
    <row r="123" spans="1:62">
      <c r="A123" s="43"/>
      <c r="B123" s="43" t="s">
        <v>10</v>
      </c>
      <c r="C123" s="43" t="s">
        <v>10</v>
      </c>
      <c r="D123" s="43" t="s">
        <v>10</v>
      </c>
      <c r="E123" s="43" t="s">
        <v>10</v>
      </c>
      <c r="F123" s="43" t="s">
        <v>10</v>
      </c>
      <c r="G123" s="43" t="s">
        <v>10</v>
      </c>
      <c r="H123" s="43" t="s">
        <v>10</v>
      </c>
      <c r="I123" s="43" t="s">
        <v>10</v>
      </c>
      <c r="J123" s="43" t="s">
        <v>10</v>
      </c>
      <c r="K123" s="43" t="s">
        <v>10</v>
      </c>
      <c r="L123" s="43" t="s">
        <v>10</v>
      </c>
      <c r="M123" s="43" t="s">
        <v>10</v>
      </c>
      <c r="N123" s="43" t="s">
        <v>10</v>
      </c>
      <c r="O123" s="43" t="s">
        <v>10</v>
      </c>
      <c r="P123" s="43" t="s">
        <v>10</v>
      </c>
      <c r="Q123" s="43" t="s">
        <v>10</v>
      </c>
      <c r="R123" s="43" t="s">
        <v>10</v>
      </c>
      <c r="S123" s="43" t="s">
        <v>10</v>
      </c>
      <c r="T123" s="43" t="s">
        <v>10</v>
      </c>
      <c r="U123" s="43" t="s">
        <v>10</v>
      </c>
      <c r="V123" s="43" t="s">
        <v>10</v>
      </c>
      <c r="W123" s="43" t="s">
        <v>10</v>
      </c>
      <c r="X123" s="43" t="s">
        <v>10</v>
      </c>
      <c r="Y123" s="43" t="s">
        <v>10</v>
      </c>
      <c r="Z123" s="43" t="s">
        <v>10</v>
      </c>
      <c r="AA123" s="43" t="s">
        <v>10</v>
      </c>
      <c r="AB123" s="43" t="s">
        <v>10</v>
      </c>
      <c r="AC123" s="43" t="s">
        <v>10</v>
      </c>
      <c r="AD123" s="43" t="s">
        <v>10</v>
      </c>
      <c r="AE123" s="43" t="s">
        <v>10</v>
      </c>
      <c r="AF123" s="43" t="s">
        <v>10</v>
      </c>
      <c r="AG123" s="43" t="s">
        <v>10</v>
      </c>
      <c r="AH123" s="43" t="s">
        <v>10</v>
      </c>
      <c r="AI123" s="43" t="s">
        <v>10</v>
      </c>
      <c r="AJ123" s="43" t="s">
        <v>10</v>
      </c>
      <c r="AK123" s="43" t="s">
        <v>10</v>
      </c>
      <c r="AL123" s="43" t="s">
        <v>10</v>
      </c>
      <c r="AM123" s="43" t="s">
        <v>10</v>
      </c>
      <c r="AN123" s="43" t="s">
        <v>10</v>
      </c>
      <c r="AO123" s="43" t="s">
        <v>10</v>
      </c>
      <c r="AP123" s="43" t="s">
        <v>10</v>
      </c>
      <c r="AQ123" s="43" t="s">
        <v>10</v>
      </c>
      <c r="AR123" s="43" t="s">
        <v>10</v>
      </c>
      <c r="AS123" s="43" t="s">
        <v>10</v>
      </c>
      <c r="AT123" s="43" t="s">
        <v>10</v>
      </c>
      <c r="AU123" s="43" t="s">
        <v>10</v>
      </c>
      <c r="AV123" s="43" t="s">
        <v>10</v>
      </c>
      <c r="AW123" s="43" t="s">
        <v>10</v>
      </c>
      <c r="AX123" s="43" t="s">
        <v>10</v>
      </c>
      <c r="AY123" s="43" t="s">
        <v>10</v>
      </c>
      <c r="AZ123" s="43" t="s">
        <v>10</v>
      </c>
      <c r="BA123" s="43" t="s">
        <v>10</v>
      </c>
      <c r="BB123" s="43" t="s">
        <v>10</v>
      </c>
      <c r="BC123" s="43" t="s">
        <v>10</v>
      </c>
      <c r="BD123" s="43" t="s">
        <v>10</v>
      </c>
      <c r="BE123" s="43" t="s">
        <v>10</v>
      </c>
      <c r="BF123" s="43" t="s">
        <v>10</v>
      </c>
      <c r="BG123" s="43" t="s">
        <v>10</v>
      </c>
      <c r="BH123" s="41" t="s">
        <v>10</v>
      </c>
      <c r="BI123" s="41" t="s">
        <v>10</v>
      </c>
      <c r="BJ123" s="41" t="str">
        <f t="shared" si="4"/>
        <v/>
      </c>
    </row>
    <row r="124" spans="1:62">
      <c r="A124" s="43"/>
      <c r="B124" s="43" t="s">
        <v>10</v>
      </c>
      <c r="C124" s="43" t="s">
        <v>10</v>
      </c>
      <c r="D124" s="43" t="s">
        <v>10</v>
      </c>
      <c r="E124" s="43" t="s">
        <v>10</v>
      </c>
      <c r="F124" s="43" t="s">
        <v>10</v>
      </c>
      <c r="G124" s="43" t="s">
        <v>10</v>
      </c>
      <c r="H124" s="43" t="s">
        <v>10</v>
      </c>
      <c r="I124" s="43" t="s">
        <v>10</v>
      </c>
      <c r="J124" s="43" t="s">
        <v>10</v>
      </c>
      <c r="K124" s="43" t="s">
        <v>10</v>
      </c>
      <c r="L124" s="43" t="s">
        <v>10</v>
      </c>
      <c r="M124" s="43" t="s">
        <v>10</v>
      </c>
      <c r="N124" s="43" t="s">
        <v>10</v>
      </c>
      <c r="O124" s="43" t="s">
        <v>10</v>
      </c>
      <c r="P124" s="43" t="s">
        <v>10</v>
      </c>
      <c r="Q124" s="43" t="s">
        <v>10</v>
      </c>
      <c r="R124" s="43" t="s">
        <v>10</v>
      </c>
      <c r="S124" s="43" t="s">
        <v>10</v>
      </c>
      <c r="T124" s="43" t="s">
        <v>10</v>
      </c>
      <c r="U124" s="43" t="s">
        <v>10</v>
      </c>
      <c r="V124" s="43" t="s">
        <v>10</v>
      </c>
      <c r="W124" s="43" t="s">
        <v>10</v>
      </c>
      <c r="X124" s="43" t="s">
        <v>10</v>
      </c>
      <c r="Y124" s="43" t="s">
        <v>10</v>
      </c>
      <c r="Z124" s="43" t="s">
        <v>10</v>
      </c>
      <c r="AA124" s="43" t="s">
        <v>10</v>
      </c>
      <c r="AB124" s="43" t="s">
        <v>10</v>
      </c>
      <c r="AC124" s="43" t="s">
        <v>10</v>
      </c>
      <c r="AD124" s="43" t="s">
        <v>10</v>
      </c>
      <c r="AE124" s="43" t="s">
        <v>10</v>
      </c>
      <c r="AF124" s="43" t="s">
        <v>10</v>
      </c>
      <c r="AG124" s="43" t="s">
        <v>10</v>
      </c>
      <c r="AH124" s="43" t="s">
        <v>10</v>
      </c>
      <c r="AI124" s="43" t="s">
        <v>10</v>
      </c>
      <c r="AJ124" s="43" t="s">
        <v>10</v>
      </c>
      <c r="AK124" s="43" t="s">
        <v>10</v>
      </c>
      <c r="AL124" s="43" t="s">
        <v>10</v>
      </c>
      <c r="AM124" s="43" t="s">
        <v>10</v>
      </c>
      <c r="AN124" s="43" t="s">
        <v>10</v>
      </c>
      <c r="AO124" s="43" t="s">
        <v>10</v>
      </c>
      <c r="AP124" s="43" t="s">
        <v>10</v>
      </c>
      <c r="AQ124" s="43" t="s">
        <v>10</v>
      </c>
      <c r="AR124" s="43" t="s">
        <v>10</v>
      </c>
      <c r="AS124" s="43" t="s">
        <v>10</v>
      </c>
      <c r="AT124" s="43" t="s">
        <v>10</v>
      </c>
      <c r="AU124" s="43" t="s">
        <v>10</v>
      </c>
      <c r="AV124" s="43" t="s">
        <v>10</v>
      </c>
      <c r="AW124" s="43" t="s">
        <v>10</v>
      </c>
      <c r="AX124" s="43" t="s">
        <v>10</v>
      </c>
      <c r="AY124" s="43" t="s">
        <v>10</v>
      </c>
      <c r="AZ124" s="43" t="s">
        <v>10</v>
      </c>
      <c r="BA124" s="43" t="s">
        <v>10</v>
      </c>
      <c r="BB124" s="43" t="s">
        <v>10</v>
      </c>
      <c r="BC124" s="43" t="s">
        <v>10</v>
      </c>
      <c r="BD124" s="43" t="s">
        <v>10</v>
      </c>
      <c r="BE124" s="43" t="s">
        <v>10</v>
      </c>
      <c r="BF124" s="43" t="s">
        <v>10</v>
      </c>
      <c r="BG124" s="43" t="s">
        <v>10</v>
      </c>
      <c r="BH124" s="41" t="s">
        <v>10</v>
      </c>
      <c r="BI124" s="41" t="s">
        <v>10</v>
      </c>
      <c r="BJ124" s="41" t="str">
        <f t="shared" si="4"/>
        <v/>
      </c>
    </row>
    <row r="125" spans="1:62">
      <c r="A125" s="43">
        <v>120</v>
      </c>
      <c r="B125" s="43" t="s">
        <v>10</v>
      </c>
      <c r="C125" s="43" t="s">
        <v>10</v>
      </c>
      <c r="D125" s="43" t="s">
        <v>10</v>
      </c>
      <c r="E125" s="43" t="s">
        <v>10</v>
      </c>
      <c r="F125" s="43" t="s">
        <v>10</v>
      </c>
      <c r="G125" s="43" t="s">
        <v>10</v>
      </c>
      <c r="H125" s="43" t="s">
        <v>10</v>
      </c>
      <c r="I125" s="43" t="s">
        <v>10</v>
      </c>
      <c r="J125" s="43" t="s">
        <v>10</v>
      </c>
      <c r="K125" s="43" t="s">
        <v>10</v>
      </c>
      <c r="L125" s="43" t="s">
        <v>10</v>
      </c>
      <c r="M125" s="43" t="s">
        <v>10</v>
      </c>
      <c r="N125" s="43" t="s">
        <v>10</v>
      </c>
      <c r="O125" s="43" t="s">
        <v>10</v>
      </c>
      <c r="P125" s="43" t="s">
        <v>10</v>
      </c>
      <c r="Q125" s="43" t="s">
        <v>10</v>
      </c>
      <c r="R125" s="43" t="s">
        <v>10</v>
      </c>
      <c r="S125" s="43" t="s">
        <v>10</v>
      </c>
      <c r="T125" s="43" t="s">
        <v>10</v>
      </c>
      <c r="U125" s="43" t="s">
        <v>10</v>
      </c>
      <c r="V125" s="43" t="s">
        <v>10</v>
      </c>
      <c r="W125" s="43" t="s">
        <v>10</v>
      </c>
      <c r="X125" s="43" t="s">
        <v>10</v>
      </c>
      <c r="Y125" s="43" t="s">
        <v>10</v>
      </c>
      <c r="Z125" s="43" t="s">
        <v>10</v>
      </c>
      <c r="AA125" s="43" t="s">
        <v>10</v>
      </c>
      <c r="AB125" s="43" t="s">
        <v>10</v>
      </c>
      <c r="AC125" s="43" t="s">
        <v>10</v>
      </c>
      <c r="AD125" s="43" t="s">
        <v>10</v>
      </c>
      <c r="AE125" s="43" t="s">
        <v>10</v>
      </c>
      <c r="AF125" s="43" t="s">
        <v>10</v>
      </c>
      <c r="AG125" s="43" t="s">
        <v>10</v>
      </c>
      <c r="AH125" s="43" t="s">
        <v>10</v>
      </c>
      <c r="AI125" s="43" t="s">
        <v>10</v>
      </c>
      <c r="AJ125" s="43" t="s">
        <v>10</v>
      </c>
      <c r="AK125" s="43" t="s">
        <v>10</v>
      </c>
      <c r="AL125" s="43" t="s">
        <v>10</v>
      </c>
      <c r="AM125" s="43" t="s">
        <v>10</v>
      </c>
      <c r="AN125" s="43" t="s">
        <v>10</v>
      </c>
      <c r="AO125" s="43" t="s">
        <v>10</v>
      </c>
      <c r="AP125" s="43" t="s">
        <v>10</v>
      </c>
      <c r="AQ125" s="43" t="s">
        <v>10</v>
      </c>
      <c r="AR125" s="43" t="s">
        <v>10</v>
      </c>
      <c r="AS125" s="43" t="s">
        <v>10</v>
      </c>
      <c r="AT125" s="43" t="s">
        <v>10</v>
      </c>
      <c r="AU125" s="43" t="s">
        <v>10</v>
      </c>
      <c r="AV125" s="43" t="s">
        <v>10</v>
      </c>
      <c r="AW125" s="43" t="s">
        <v>10</v>
      </c>
      <c r="AX125" s="43" t="s">
        <v>10</v>
      </c>
      <c r="AY125" s="43" t="s">
        <v>10</v>
      </c>
      <c r="AZ125" s="43" t="s">
        <v>10</v>
      </c>
      <c r="BA125" s="43" t="s">
        <v>10</v>
      </c>
      <c r="BB125" s="43" t="s">
        <v>10</v>
      </c>
      <c r="BC125" s="43" t="s">
        <v>10</v>
      </c>
      <c r="BD125" s="43" t="s">
        <v>10</v>
      </c>
      <c r="BE125" s="43" t="s">
        <v>10</v>
      </c>
      <c r="BF125" s="43" t="s">
        <v>10</v>
      </c>
      <c r="BG125" s="43" t="s">
        <v>10</v>
      </c>
      <c r="BH125" s="41" t="s">
        <v>10</v>
      </c>
      <c r="BI125" s="41" t="s">
        <v>10</v>
      </c>
      <c r="BJ125" s="41" t="str">
        <f t="shared" si="4"/>
        <v/>
      </c>
    </row>
    <row r="126" spans="1:62">
      <c r="A126" s="43">
        <v>120</v>
      </c>
      <c r="B126" s="43" t="s">
        <v>10</v>
      </c>
      <c r="C126" s="43" t="s">
        <v>10</v>
      </c>
      <c r="D126" s="43" t="s">
        <v>10</v>
      </c>
      <c r="E126" s="43" t="s">
        <v>10</v>
      </c>
      <c r="F126" s="43" t="s">
        <v>10</v>
      </c>
      <c r="G126" s="43" t="s">
        <v>10</v>
      </c>
      <c r="H126" s="43" t="s">
        <v>10</v>
      </c>
      <c r="I126" s="43" t="s">
        <v>10</v>
      </c>
      <c r="J126" s="43" t="s">
        <v>10</v>
      </c>
      <c r="K126" s="43" t="s">
        <v>10</v>
      </c>
      <c r="L126" s="43" t="s">
        <v>10</v>
      </c>
      <c r="M126" s="43" t="s">
        <v>10</v>
      </c>
      <c r="N126" s="43" t="s">
        <v>10</v>
      </c>
      <c r="O126" s="43" t="s">
        <v>10</v>
      </c>
      <c r="P126" s="43" t="s">
        <v>10</v>
      </c>
      <c r="Q126" s="43" t="s">
        <v>10</v>
      </c>
      <c r="R126" s="43" t="s">
        <v>10</v>
      </c>
      <c r="S126" s="43" t="s">
        <v>10</v>
      </c>
      <c r="T126" s="43" t="s">
        <v>10</v>
      </c>
      <c r="U126" s="43" t="s">
        <v>10</v>
      </c>
      <c r="V126" s="43" t="s">
        <v>10</v>
      </c>
      <c r="W126" s="43" t="s">
        <v>10</v>
      </c>
      <c r="X126" s="43" t="s">
        <v>10</v>
      </c>
      <c r="Y126" s="43" t="s">
        <v>10</v>
      </c>
      <c r="Z126" s="43" t="s">
        <v>10</v>
      </c>
      <c r="AA126" s="43" t="s">
        <v>10</v>
      </c>
      <c r="AB126" s="43" t="s">
        <v>10</v>
      </c>
      <c r="AC126" s="43" t="s">
        <v>10</v>
      </c>
      <c r="AD126" s="43" t="s">
        <v>10</v>
      </c>
      <c r="AE126" s="43" t="s">
        <v>10</v>
      </c>
      <c r="AF126" s="43" t="s">
        <v>10</v>
      </c>
      <c r="AG126" s="43" t="s">
        <v>10</v>
      </c>
      <c r="AH126" s="43" t="s">
        <v>10</v>
      </c>
      <c r="AI126" s="43" t="s">
        <v>10</v>
      </c>
      <c r="AJ126" s="43" t="s">
        <v>10</v>
      </c>
      <c r="AK126" s="43" t="s">
        <v>10</v>
      </c>
      <c r="AL126" s="43" t="s">
        <v>10</v>
      </c>
      <c r="AM126" s="43" t="s">
        <v>10</v>
      </c>
      <c r="AN126" s="43" t="s">
        <v>10</v>
      </c>
      <c r="AO126" s="43" t="s">
        <v>10</v>
      </c>
      <c r="AP126" s="43" t="s">
        <v>10</v>
      </c>
      <c r="AQ126" s="43" t="s">
        <v>10</v>
      </c>
      <c r="AR126" s="43" t="s">
        <v>10</v>
      </c>
      <c r="AS126" s="43" t="s">
        <v>10</v>
      </c>
      <c r="AT126" s="43" t="s">
        <v>10</v>
      </c>
      <c r="AU126" s="43" t="s">
        <v>10</v>
      </c>
      <c r="AV126" s="43" t="s">
        <v>10</v>
      </c>
      <c r="AW126" s="43" t="s">
        <v>10</v>
      </c>
      <c r="AX126" s="43" t="s">
        <v>10</v>
      </c>
      <c r="AY126" s="43" t="s">
        <v>10</v>
      </c>
      <c r="AZ126" s="43" t="s">
        <v>10</v>
      </c>
      <c r="BA126" s="43" t="s">
        <v>10</v>
      </c>
      <c r="BB126" s="43" t="s">
        <v>10</v>
      </c>
      <c r="BC126" s="43" t="s">
        <v>10</v>
      </c>
      <c r="BD126" s="43" t="s">
        <v>10</v>
      </c>
      <c r="BE126" s="43" t="s">
        <v>10</v>
      </c>
      <c r="BF126" s="43" t="s">
        <v>10</v>
      </c>
      <c r="BG126" s="43" t="s">
        <v>10</v>
      </c>
      <c r="BH126" s="41" t="s">
        <v>10</v>
      </c>
      <c r="BI126" s="41" t="s">
        <v>10</v>
      </c>
      <c r="BJ126" s="41" t="str">
        <f t="shared" si="4"/>
        <v/>
      </c>
    </row>
    <row r="127" spans="1:62">
      <c r="A127" s="43">
        <v>120</v>
      </c>
      <c r="B127" s="43" t="s">
        <v>10</v>
      </c>
      <c r="C127" s="43" t="s">
        <v>10</v>
      </c>
      <c r="D127" s="43" t="s">
        <v>10</v>
      </c>
      <c r="E127" s="43" t="s">
        <v>10</v>
      </c>
      <c r="F127" s="43" t="s">
        <v>10</v>
      </c>
      <c r="G127" s="43" t="s">
        <v>10</v>
      </c>
      <c r="H127" s="43" t="s">
        <v>10</v>
      </c>
      <c r="I127" s="43" t="s">
        <v>10</v>
      </c>
      <c r="J127" s="43" t="s">
        <v>10</v>
      </c>
      <c r="K127" s="43" t="s">
        <v>10</v>
      </c>
      <c r="L127" s="43" t="s">
        <v>10</v>
      </c>
      <c r="M127" s="43" t="s">
        <v>10</v>
      </c>
      <c r="N127" s="43" t="s">
        <v>10</v>
      </c>
      <c r="O127" s="43" t="s">
        <v>10</v>
      </c>
      <c r="P127" s="43" t="s">
        <v>10</v>
      </c>
      <c r="Q127" s="43" t="s">
        <v>10</v>
      </c>
      <c r="R127" s="43" t="s">
        <v>10</v>
      </c>
      <c r="S127" s="43" t="s">
        <v>10</v>
      </c>
      <c r="T127" s="43" t="s">
        <v>10</v>
      </c>
      <c r="U127" s="43" t="s">
        <v>10</v>
      </c>
      <c r="V127" s="43" t="s">
        <v>10</v>
      </c>
      <c r="W127" s="43" t="s">
        <v>10</v>
      </c>
      <c r="X127" s="43" t="s">
        <v>10</v>
      </c>
      <c r="Y127" s="43" t="s">
        <v>10</v>
      </c>
      <c r="Z127" s="43" t="s">
        <v>10</v>
      </c>
      <c r="AA127" s="43" t="s">
        <v>10</v>
      </c>
      <c r="AB127" s="43" t="s">
        <v>10</v>
      </c>
      <c r="AC127" s="43" t="s">
        <v>10</v>
      </c>
      <c r="AD127" s="43" t="s">
        <v>10</v>
      </c>
      <c r="AE127" s="43" t="s">
        <v>10</v>
      </c>
      <c r="AF127" s="43" t="s">
        <v>10</v>
      </c>
      <c r="AG127" s="43" t="s">
        <v>10</v>
      </c>
      <c r="AH127" s="43" t="s">
        <v>10</v>
      </c>
      <c r="AI127" s="43" t="s">
        <v>10</v>
      </c>
      <c r="AJ127" s="43" t="s">
        <v>10</v>
      </c>
      <c r="AK127" s="43" t="s">
        <v>10</v>
      </c>
      <c r="AL127" s="43" t="s">
        <v>10</v>
      </c>
      <c r="AM127" s="43" t="s">
        <v>10</v>
      </c>
      <c r="AN127" s="43" t="s">
        <v>10</v>
      </c>
      <c r="AO127" s="43" t="s">
        <v>10</v>
      </c>
      <c r="AP127" s="43" t="s">
        <v>10</v>
      </c>
      <c r="AQ127" s="43" t="s">
        <v>10</v>
      </c>
      <c r="AR127" s="43" t="s">
        <v>10</v>
      </c>
      <c r="AS127" s="43" t="s">
        <v>10</v>
      </c>
      <c r="AT127" s="43" t="s">
        <v>10</v>
      </c>
      <c r="AU127" s="43" t="s">
        <v>10</v>
      </c>
      <c r="AV127" s="43" t="s">
        <v>10</v>
      </c>
      <c r="AW127" s="43" t="s">
        <v>10</v>
      </c>
      <c r="AX127" s="43" t="s">
        <v>10</v>
      </c>
      <c r="AY127" s="43" t="s">
        <v>10</v>
      </c>
      <c r="AZ127" s="43" t="s">
        <v>10</v>
      </c>
      <c r="BA127" s="43" t="s">
        <v>10</v>
      </c>
      <c r="BB127" s="43" t="s">
        <v>10</v>
      </c>
      <c r="BC127" s="43" t="s">
        <v>10</v>
      </c>
      <c r="BD127" s="43" t="s">
        <v>10</v>
      </c>
      <c r="BE127" s="43" t="s">
        <v>10</v>
      </c>
      <c r="BF127" s="43" t="s">
        <v>10</v>
      </c>
      <c r="BG127" s="43" t="s">
        <v>10</v>
      </c>
      <c r="BH127" s="41" t="s">
        <v>10</v>
      </c>
      <c r="BI127" s="41" t="s">
        <v>10</v>
      </c>
      <c r="BJ127" s="41" t="str">
        <f t="shared" si="4"/>
        <v/>
      </c>
    </row>
    <row r="128" spans="1:62">
      <c r="A128" s="43">
        <v>120</v>
      </c>
      <c r="B128" s="43" t="s">
        <v>10</v>
      </c>
      <c r="C128" s="43" t="s">
        <v>10</v>
      </c>
      <c r="D128" s="43" t="s">
        <v>10</v>
      </c>
      <c r="E128" s="43" t="s">
        <v>10</v>
      </c>
      <c r="F128" s="43" t="s">
        <v>10</v>
      </c>
      <c r="G128" s="43" t="s">
        <v>10</v>
      </c>
      <c r="H128" s="43" t="s">
        <v>10</v>
      </c>
      <c r="I128" s="43" t="s">
        <v>10</v>
      </c>
      <c r="J128" s="43" t="s">
        <v>10</v>
      </c>
      <c r="K128" s="43" t="s">
        <v>10</v>
      </c>
      <c r="L128" s="43" t="s">
        <v>10</v>
      </c>
      <c r="M128" s="43" t="s">
        <v>10</v>
      </c>
      <c r="N128" s="43" t="s">
        <v>10</v>
      </c>
      <c r="O128" s="43" t="s">
        <v>10</v>
      </c>
      <c r="P128" s="43" t="s">
        <v>10</v>
      </c>
      <c r="Q128" s="43" t="s">
        <v>10</v>
      </c>
      <c r="R128" s="43" t="s">
        <v>10</v>
      </c>
      <c r="S128" s="43" t="s">
        <v>10</v>
      </c>
      <c r="T128" s="43" t="s">
        <v>10</v>
      </c>
      <c r="U128" s="43" t="s">
        <v>10</v>
      </c>
      <c r="V128" s="43" t="s">
        <v>10</v>
      </c>
      <c r="W128" s="43" t="s">
        <v>10</v>
      </c>
      <c r="X128" s="43" t="s">
        <v>10</v>
      </c>
      <c r="Y128" s="43" t="s">
        <v>10</v>
      </c>
      <c r="Z128" s="43" t="s">
        <v>10</v>
      </c>
      <c r="AA128" s="43" t="s">
        <v>10</v>
      </c>
      <c r="AB128" s="43" t="s">
        <v>10</v>
      </c>
      <c r="AC128" s="43" t="s">
        <v>10</v>
      </c>
      <c r="AD128" s="43" t="s">
        <v>10</v>
      </c>
      <c r="AE128" s="43" t="s">
        <v>10</v>
      </c>
      <c r="AF128" s="43" t="s">
        <v>10</v>
      </c>
      <c r="AG128" s="43" t="s">
        <v>10</v>
      </c>
      <c r="AH128" s="43" t="s">
        <v>10</v>
      </c>
      <c r="AI128" s="43" t="s">
        <v>10</v>
      </c>
      <c r="AJ128" s="43" t="s">
        <v>10</v>
      </c>
      <c r="AK128" s="43" t="s">
        <v>10</v>
      </c>
      <c r="AL128" s="43" t="s">
        <v>10</v>
      </c>
      <c r="AM128" s="43" t="s">
        <v>10</v>
      </c>
      <c r="AN128" s="43" t="s">
        <v>10</v>
      </c>
      <c r="AO128" s="43" t="s">
        <v>10</v>
      </c>
      <c r="AP128" s="43" t="s">
        <v>10</v>
      </c>
      <c r="AQ128" s="43" t="s">
        <v>10</v>
      </c>
      <c r="AR128" s="43" t="s">
        <v>10</v>
      </c>
      <c r="AS128" s="43" t="s">
        <v>10</v>
      </c>
      <c r="AT128" s="43" t="s">
        <v>10</v>
      </c>
      <c r="AU128" s="43" t="s">
        <v>10</v>
      </c>
      <c r="AV128" s="43" t="s">
        <v>10</v>
      </c>
      <c r="AW128" s="43" t="s">
        <v>10</v>
      </c>
      <c r="AX128" s="43" t="s">
        <v>10</v>
      </c>
      <c r="AY128" s="43" t="s">
        <v>10</v>
      </c>
      <c r="AZ128" s="43" t="s">
        <v>10</v>
      </c>
      <c r="BA128" s="43" t="s">
        <v>10</v>
      </c>
      <c r="BB128" s="43" t="s">
        <v>10</v>
      </c>
      <c r="BC128" s="43" t="s">
        <v>10</v>
      </c>
      <c r="BD128" s="43" t="s">
        <v>10</v>
      </c>
      <c r="BE128" s="43" t="s">
        <v>10</v>
      </c>
      <c r="BF128" s="43" t="s">
        <v>10</v>
      </c>
      <c r="BG128" s="43" t="s">
        <v>10</v>
      </c>
      <c r="BH128" s="41" t="s">
        <v>10</v>
      </c>
      <c r="BI128" s="41" t="s">
        <v>10</v>
      </c>
      <c r="BJ128" s="41" t="str">
        <f t="shared" si="4"/>
        <v/>
      </c>
    </row>
    <row r="129" spans="1:62">
      <c r="A129" s="43">
        <v>120</v>
      </c>
      <c r="B129" s="43" t="s">
        <v>10</v>
      </c>
      <c r="C129" s="43" t="s">
        <v>10</v>
      </c>
      <c r="D129" s="43" t="s">
        <v>10</v>
      </c>
      <c r="E129" s="43" t="s">
        <v>10</v>
      </c>
      <c r="F129" s="43" t="s">
        <v>10</v>
      </c>
      <c r="G129" s="43" t="s">
        <v>10</v>
      </c>
      <c r="H129" s="43" t="s">
        <v>10</v>
      </c>
      <c r="I129" s="43" t="s">
        <v>10</v>
      </c>
      <c r="J129" s="43" t="s">
        <v>10</v>
      </c>
      <c r="K129" s="43" t="s">
        <v>10</v>
      </c>
      <c r="L129" s="43" t="s">
        <v>10</v>
      </c>
      <c r="M129" s="43" t="s">
        <v>10</v>
      </c>
      <c r="N129" s="43" t="s">
        <v>10</v>
      </c>
      <c r="O129" s="43" t="s">
        <v>10</v>
      </c>
      <c r="P129" s="43" t="s">
        <v>10</v>
      </c>
      <c r="Q129" s="43" t="s">
        <v>10</v>
      </c>
      <c r="R129" s="43" t="s">
        <v>10</v>
      </c>
      <c r="S129" s="43" t="s">
        <v>10</v>
      </c>
      <c r="T129" s="43" t="s">
        <v>10</v>
      </c>
      <c r="U129" s="43" t="s">
        <v>10</v>
      </c>
      <c r="V129" s="43" t="s">
        <v>10</v>
      </c>
      <c r="W129" s="43" t="s">
        <v>10</v>
      </c>
      <c r="X129" s="43" t="s">
        <v>10</v>
      </c>
      <c r="Y129" s="43" t="s">
        <v>10</v>
      </c>
      <c r="Z129" s="43" t="s">
        <v>10</v>
      </c>
      <c r="AA129" s="43" t="s">
        <v>10</v>
      </c>
      <c r="AB129" s="43" t="s">
        <v>10</v>
      </c>
      <c r="AC129" s="43" t="s">
        <v>10</v>
      </c>
      <c r="AD129" s="43" t="s">
        <v>10</v>
      </c>
      <c r="AE129" s="43" t="s">
        <v>10</v>
      </c>
      <c r="AF129" s="43" t="s">
        <v>10</v>
      </c>
      <c r="AG129" s="43" t="s">
        <v>10</v>
      </c>
      <c r="AH129" s="43" t="s">
        <v>10</v>
      </c>
      <c r="AI129" s="43" t="s">
        <v>10</v>
      </c>
      <c r="AJ129" s="43" t="s">
        <v>10</v>
      </c>
      <c r="AK129" s="43" t="s">
        <v>10</v>
      </c>
      <c r="AL129" s="43" t="s">
        <v>10</v>
      </c>
      <c r="AM129" s="43" t="s">
        <v>10</v>
      </c>
      <c r="AN129" s="43" t="s">
        <v>10</v>
      </c>
      <c r="AO129" s="43" t="s">
        <v>10</v>
      </c>
      <c r="AP129" s="43" t="s">
        <v>10</v>
      </c>
      <c r="AQ129" s="43" t="s">
        <v>10</v>
      </c>
      <c r="AR129" s="43" t="s">
        <v>10</v>
      </c>
      <c r="AS129" s="43" t="s">
        <v>10</v>
      </c>
      <c r="AT129" s="43" t="s">
        <v>10</v>
      </c>
      <c r="AU129" s="43" t="s">
        <v>10</v>
      </c>
      <c r="AV129" s="43" t="s">
        <v>10</v>
      </c>
      <c r="AW129" s="43" t="s">
        <v>10</v>
      </c>
      <c r="AX129" s="43" t="s">
        <v>10</v>
      </c>
      <c r="AY129" s="43" t="s">
        <v>10</v>
      </c>
      <c r="AZ129" s="43" t="s">
        <v>10</v>
      </c>
      <c r="BA129" s="43" t="s">
        <v>10</v>
      </c>
      <c r="BB129" s="43" t="s">
        <v>10</v>
      </c>
      <c r="BC129" s="43" t="s">
        <v>10</v>
      </c>
      <c r="BD129" s="43" t="s">
        <v>10</v>
      </c>
      <c r="BE129" s="43" t="s">
        <v>10</v>
      </c>
      <c r="BF129" s="43" t="s">
        <v>10</v>
      </c>
      <c r="BG129" s="43" t="s">
        <v>10</v>
      </c>
      <c r="BH129" s="41" t="s">
        <v>10</v>
      </c>
      <c r="BI129" s="41" t="s">
        <v>10</v>
      </c>
      <c r="BJ129" s="41" t="str">
        <f t="shared" si="4"/>
        <v/>
      </c>
    </row>
    <row r="130" spans="1:62">
      <c r="A130" s="43">
        <v>120</v>
      </c>
      <c r="B130" s="43" t="s">
        <v>10</v>
      </c>
      <c r="C130" s="43" t="s">
        <v>10</v>
      </c>
      <c r="D130" s="43" t="s">
        <v>10</v>
      </c>
      <c r="E130" s="43" t="s">
        <v>10</v>
      </c>
      <c r="F130" s="43" t="s">
        <v>10</v>
      </c>
      <c r="G130" s="43" t="s">
        <v>10</v>
      </c>
      <c r="H130" s="43" t="s">
        <v>10</v>
      </c>
      <c r="I130" s="43" t="s">
        <v>10</v>
      </c>
      <c r="J130" s="43" t="s">
        <v>10</v>
      </c>
      <c r="K130" s="43" t="s">
        <v>10</v>
      </c>
      <c r="L130" s="43" t="s">
        <v>10</v>
      </c>
      <c r="M130" s="43" t="s">
        <v>10</v>
      </c>
      <c r="N130" s="43" t="s">
        <v>10</v>
      </c>
      <c r="O130" s="43" t="s">
        <v>10</v>
      </c>
      <c r="P130" s="43" t="s">
        <v>10</v>
      </c>
      <c r="Q130" s="43" t="s">
        <v>10</v>
      </c>
      <c r="R130" s="43" t="s">
        <v>10</v>
      </c>
      <c r="S130" s="43" t="s">
        <v>10</v>
      </c>
      <c r="T130" s="43" t="s">
        <v>10</v>
      </c>
      <c r="U130" s="43" t="s">
        <v>10</v>
      </c>
      <c r="V130" s="43" t="s">
        <v>10</v>
      </c>
      <c r="W130" s="43" t="s">
        <v>10</v>
      </c>
      <c r="X130" s="43" t="s">
        <v>10</v>
      </c>
      <c r="Y130" s="43" t="s">
        <v>10</v>
      </c>
      <c r="Z130" s="43" t="s">
        <v>10</v>
      </c>
      <c r="AA130" s="43" t="s">
        <v>10</v>
      </c>
      <c r="AB130" s="43" t="s">
        <v>10</v>
      </c>
      <c r="AC130" s="43" t="s">
        <v>10</v>
      </c>
      <c r="AD130" s="43" t="s">
        <v>10</v>
      </c>
      <c r="AE130" s="43" t="s">
        <v>10</v>
      </c>
      <c r="AF130" s="43" t="s">
        <v>10</v>
      </c>
      <c r="AG130" s="43" t="s">
        <v>10</v>
      </c>
      <c r="AH130" s="43" t="s">
        <v>10</v>
      </c>
      <c r="AI130" s="43" t="s">
        <v>10</v>
      </c>
      <c r="AJ130" s="43" t="s">
        <v>10</v>
      </c>
      <c r="AK130" s="43" t="s">
        <v>10</v>
      </c>
      <c r="AL130" s="43" t="s">
        <v>10</v>
      </c>
      <c r="AM130" s="43" t="s">
        <v>10</v>
      </c>
      <c r="AN130" s="43" t="s">
        <v>10</v>
      </c>
      <c r="AO130" s="43" t="s">
        <v>10</v>
      </c>
      <c r="AP130" s="43" t="s">
        <v>10</v>
      </c>
      <c r="AQ130" s="43" t="s">
        <v>10</v>
      </c>
      <c r="AR130" s="43" t="s">
        <v>10</v>
      </c>
      <c r="AS130" s="43" t="s">
        <v>10</v>
      </c>
      <c r="AT130" s="43" t="s">
        <v>10</v>
      </c>
      <c r="AU130" s="43" t="s">
        <v>10</v>
      </c>
      <c r="AV130" s="43" t="s">
        <v>10</v>
      </c>
      <c r="AW130" s="43" t="s">
        <v>10</v>
      </c>
      <c r="AX130" s="43" t="s">
        <v>10</v>
      </c>
      <c r="AY130" s="43" t="s">
        <v>10</v>
      </c>
      <c r="AZ130" s="43" t="s">
        <v>10</v>
      </c>
      <c r="BA130" s="43" t="s">
        <v>10</v>
      </c>
      <c r="BB130" s="43" t="s">
        <v>10</v>
      </c>
      <c r="BC130" s="43" t="s">
        <v>10</v>
      </c>
      <c r="BD130" s="43" t="s">
        <v>10</v>
      </c>
      <c r="BE130" s="43" t="s">
        <v>10</v>
      </c>
      <c r="BF130" s="43" t="s">
        <v>10</v>
      </c>
      <c r="BG130" s="43" t="s">
        <v>10</v>
      </c>
      <c r="BH130" s="41" t="s">
        <v>10</v>
      </c>
      <c r="BI130" s="41" t="s">
        <v>10</v>
      </c>
      <c r="BJ130" s="41" t="str">
        <f t="shared" si="4"/>
        <v/>
      </c>
    </row>
    <row r="131" spans="1:62">
      <c r="A131" s="43">
        <v>120</v>
      </c>
      <c r="B131" s="43" t="s">
        <v>10</v>
      </c>
      <c r="C131" s="43" t="s">
        <v>10</v>
      </c>
      <c r="D131" s="43" t="s">
        <v>10</v>
      </c>
      <c r="E131" s="43" t="s">
        <v>10</v>
      </c>
      <c r="F131" s="43" t="s">
        <v>10</v>
      </c>
      <c r="G131" s="43" t="s">
        <v>10</v>
      </c>
      <c r="H131" s="43" t="s">
        <v>10</v>
      </c>
      <c r="I131" s="43" t="s">
        <v>10</v>
      </c>
      <c r="J131" s="43" t="s">
        <v>10</v>
      </c>
      <c r="K131" s="43" t="s">
        <v>10</v>
      </c>
      <c r="L131" s="43" t="s">
        <v>10</v>
      </c>
      <c r="M131" s="43" t="s">
        <v>10</v>
      </c>
      <c r="N131" s="43" t="s">
        <v>10</v>
      </c>
      <c r="O131" s="43" t="s">
        <v>10</v>
      </c>
      <c r="P131" s="43" t="s">
        <v>10</v>
      </c>
      <c r="Q131" s="43" t="s">
        <v>10</v>
      </c>
      <c r="R131" s="43" t="s">
        <v>10</v>
      </c>
      <c r="S131" s="43" t="s">
        <v>10</v>
      </c>
      <c r="T131" s="43" t="s">
        <v>10</v>
      </c>
      <c r="U131" s="43" t="s">
        <v>10</v>
      </c>
      <c r="V131" s="43" t="s">
        <v>10</v>
      </c>
      <c r="W131" s="43" t="s">
        <v>10</v>
      </c>
      <c r="X131" s="43" t="s">
        <v>10</v>
      </c>
      <c r="Y131" s="43" t="s">
        <v>10</v>
      </c>
      <c r="Z131" s="43" t="s">
        <v>10</v>
      </c>
      <c r="AA131" s="43" t="s">
        <v>10</v>
      </c>
      <c r="AB131" s="43" t="s">
        <v>10</v>
      </c>
      <c r="AC131" s="43" t="s">
        <v>10</v>
      </c>
      <c r="AD131" s="43" t="s">
        <v>10</v>
      </c>
      <c r="AE131" s="43" t="s">
        <v>10</v>
      </c>
      <c r="AF131" s="43" t="s">
        <v>10</v>
      </c>
      <c r="AG131" s="43" t="s">
        <v>10</v>
      </c>
      <c r="AH131" s="43" t="s">
        <v>10</v>
      </c>
      <c r="AI131" s="43" t="s">
        <v>10</v>
      </c>
      <c r="AJ131" s="43" t="s">
        <v>10</v>
      </c>
      <c r="AK131" s="43" t="s">
        <v>10</v>
      </c>
      <c r="AL131" s="43" t="s">
        <v>10</v>
      </c>
      <c r="AM131" s="43" t="s">
        <v>10</v>
      </c>
      <c r="AN131" s="43" t="s">
        <v>10</v>
      </c>
      <c r="AO131" s="43" t="s">
        <v>10</v>
      </c>
      <c r="AP131" s="43" t="s">
        <v>10</v>
      </c>
      <c r="AQ131" s="43" t="s">
        <v>10</v>
      </c>
      <c r="AR131" s="43" t="s">
        <v>10</v>
      </c>
      <c r="AS131" s="43" t="s">
        <v>10</v>
      </c>
      <c r="AT131" s="43" t="s">
        <v>10</v>
      </c>
      <c r="AU131" s="43" t="s">
        <v>10</v>
      </c>
      <c r="AV131" s="43" t="s">
        <v>10</v>
      </c>
      <c r="AW131" s="43" t="s">
        <v>10</v>
      </c>
      <c r="AX131" s="43" t="s">
        <v>10</v>
      </c>
      <c r="AY131" s="43" t="s">
        <v>10</v>
      </c>
      <c r="AZ131" s="43" t="s">
        <v>10</v>
      </c>
      <c r="BA131" s="43" t="s">
        <v>10</v>
      </c>
      <c r="BB131" s="43" t="s">
        <v>10</v>
      </c>
      <c r="BC131" s="43" t="s">
        <v>10</v>
      </c>
      <c r="BD131" s="43" t="s">
        <v>10</v>
      </c>
      <c r="BE131" s="43" t="s">
        <v>10</v>
      </c>
      <c r="BF131" s="43" t="s">
        <v>10</v>
      </c>
      <c r="BG131" s="43" t="s">
        <v>10</v>
      </c>
      <c r="BH131" s="41" t="s">
        <v>10</v>
      </c>
      <c r="BI131" s="41" t="s">
        <v>10</v>
      </c>
      <c r="BJ131" s="41" t="str">
        <f t="shared" si="4"/>
        <v/>
      </c>
    </row>
    <row r="132" spans="1:62">
      <c r="A132" s="43">
        <v>120</v>
      </c>
      <c r="B132" s="43" t="s">
        <v>10</v>
      </c>
      <c r="C132" s="43" t="s">
        <v>10</v>
      </c>
      <c r="D132" s="43" t="s">
        <v>10</v>
      </c>
      <c r="E132" s="43" t="s">
        <v>10</v>
      </c>
      <c r="F132" s="43" t="s">
        <v>10</v>
      </c>
      <c r="G132" s="43" t="s">
        <v>10</v>
      </c>
      <c r="H132" s="43" t="s">
        <v>10</v>
      </c>
      <c r="I132" s="43" t="s">
        <v>10</v>
      </c>
      <c r="J132" s="43" t="s">
        <v>10</v>
      </c>
      <c r="K132" s="43" t="s">
        <v>10</v>
      </c>
      <c r="L132" s="43" t="s">
        <v>10</v>
      </c>
      <c r="M132" s="43" t="s">
        <v>10</v>
      </c>
      <c r="N132" s="43" t="s">
        <v>10</v>
      </c>
      <c r="O132" s="43" t="s">
        <v>10</v>
      </c>
      <c r="P132" s="43" t="s">
        <v>10</v>
      </c>
      <c r="Q132" s="43" t="s">
        <v>10</v>
      </c>
      <c r="R132" s="43" t="s">
        <v>10</v>
      </c>
      <c r="S132" s="43" t="s">
        <v>10</v>
      </c>
      <c r="T132" s="43" t="s">
        <v>10</v>
      </c>
      <c r="U132" s="43" t="s">
        <v>10</v>
      </c>
      <c r="V132" s="43" t="s">
        <v>10</v>
      </c>
      <c r="W132" s="43" t="s">
        <v>10</v>
      </c>
      <c r="X132" s="43" t="s">
        <v>10</v>
      </c>
      <c r="Y132" s="43" t="s">
        <v>10</v>
      </c>
      <c r="Z132" s="43" t="s">
        <v>10</v>
      </c>
      <c r="AA132" s="43" t="s">
        <v>10</v>
      </c>
      <c r="AB132" s="43" t="s">
        <v>10</v>
      </c>
      <c r="AC132" s="43" t="s">
        <v>10</v>
      </c>
      <c r="AD132" s="43" t="s">
        <v>10</v>
      </c>
      <c r="AE132" s="43" t="s">
        <v>10</v>
      </c>
      <c r="AF132" s="43" t="s">
        <v>10</v>
      </c>
      <c r="AG132" s="43" t="s">
        <v>10</v>
      </c>
      <c r="AH132" s="43" t="s">
        <v>10</v>
      </c>
      <c r="AI132" s="43" t="s">
        <v>10</v>
      </c>
      <c r="AJ132" s="43" t="s">
        <v>10</v>
      </c>
      <c r="AK132" s="43" t="s">
        <v>10</v>
      </c>
      <c r="AL132" s="43" t="s">
        <v>10</v>
      </c>
      <c r="AM132" s="43" t="s">
        <v>10</v>
      </c>
      <c r="AN132" s="43" t="s">
        <v>10</v>
      </c>
      <c r="AO132" s="43" t="s">
        <v>10</v>
      </c>
      <c r="AP132" s="43" t="s">
        <v>10</v>
      </c>
      <c r="AQ132" s="43" t="s">
        <v>10</v>
      </c>
      <c r="AR132" s="43" t="s">
        <v>10</v>
      </c>
      <c r="AS132" s="43" t="s">
        <v>10</v>
      </c>
      <c r="AT132" s="43" t="s">
        <v>10</v>
      </c>
      <c r="AU132" s="43" t="s">
        <v>10</v>
      </c>
      <c r="AV132" s="43" t="s">
        <v>10</v>
      </c>
      <c r="AW132" s="43" t="s">
        <v>10</v>
      </c>
      <c r="AX132" s="43" t="s">
        <v>10</v>
      </c>
      <c r="AY132" s="43" t="s">
        <v>10</v>
      </c>
      <c r="AZ132" s="43" t="s">
        <v>10</v>
      </c>
      <c r="BA132" s="43" t="s">
        <v>10</v>
      </c>
      <c r="BB132" s="43" t="s">
        <v>10</v>
      </c>
      <c r="BC132" s="43" t="s">
        <v>10</v>
      </c>
      <c r="BD132" s="43" t="s">
        <v>10</v>
      </c>
      <c r="BE132" s="43" t="s">
        <v>10</v>
      </c>
      <c r="BF132" s="43" t="s">
        <v>10</v>
      </c>
      <c r="BG132" s="43" t="s">
        <v>10</v>
      </c>
      <c r="BH132" s="41" t="s">
        <v>10</v>
      </c>
      <c r="BI132" s="41" t="s">
        <v>10</v>
      </c>
      <c r="BJ132" s="41" t="str">
        <f t="shared" si="4"/>
        <v/>
      </c>
    </row>
    <row r="133" spans="1:62">
      <c r="A133" s="43">
        <v>120</v>
      </c>
      <c r="B133" s="43" t="s">
        <v>10</v>
      </c>
      <c r="C133" s="43" t="s">
        <v>10</v>
      </c>
      <c r="D133" s="43" t="s">
        <v>10</v>
      </c>
      <c r="E133" s="43" t="s">
        <v>10</v>
      </c>
      <c r="F133" s="43" t="s">
        <v>10</v>
      </c>
      <c r="G133" s="43" t="s">
        <v>10</v>
      </c>
      <c r="H133" s="43" t="s">
        <v>10</v>
      </c>
      <c r="I133" s="43" t="s">
        <v>10</v>
      </c>
      <c r="J133" s="43" t="s">
        <v>10</v>
      </c>
      <c r="K133" s="43" t="s">
        <v>10</v>
      </c>
      <c r="L133" s="43" t="s">
        <v>10</v>
      </c>
      <c r="M133" s="43" t="s">
        <v>10</v>
      </c>
      <c r="N133" s="43" t="s">
        <v>10</v>
      </c>
      <c r="O133" s="43" t="s">
        <v>10</v>
      </c>
      <c r="P133" s="43" t="s">
        <v>10</v>
      </c>
      <c r="Q133" s="43" t="s">
        <v>10</v>
      </c>
      <c r="R133" s="43" t="s">
        <v>10</v>
      </c>
      <c r="S133" s="43" t="s">
        <v>10</v>
      </c>
      <c r="T133" s="43" t="s">
        <v>10</v>
      </c>
      <c r="U133" s="43" t="s">
        <v>10</v>
      </c>
      <c r="V133" s="43" t="s">
        <v>10</v>
      </c>
      <c r="W133" s="43" t="s">
        <v>10</v>
      </c>
      <c r="X133" s="43" t="s">
        <v>10</v>
      </c>
      <c r="Y133" s="43" t="s">
        <v>10</v>
      </c>
      <c r="Z133" s="43" t="s">
        <v>10</v>
      </c>
      <c r="AA133" s="43" t="s">
        <v>10</v>
      </c>
      <c r="AB133" s="43" t="s">
        <v>10</v>
      </c>
      <c r="AC133" s="43" t="s">
        <v>10</v>
      </c>
      <c r="AD133" s="43" t="s">
        <v>10</v>
      </c>
      <c r="AE133" s="43" t="s">
        <v>10</v>
      </c>
      <c r="AF133" s="43" t="s">
        <v>10</v>
      </c>
      <c r="AG133" s="43" t="s">
        <v>10</v>
      </c>
      <c r="AH133" s="43" t="s">
        <v>10</v>
      </c>
      <c r="AI133" s="43" t="s">
        <v>10</v>
      </c>
      <c r="AJ133" s="43" t="s">
        <v>10</v>
      </c>
      <c r="AK133" s="43" t="s">
        <v>10</v>
      </c>
      <c r="AL133" s="43" t="s">
        <v>10</v>
      </c>
      <c r="AM133" s="43" t="s">
        <v>10</v>
      </c>
      <c r="AN133" s="43" t="s">
        <v>10</v>
      </c>
      <c r="AO133" s="43" t="s">
        <v>10</v>
      </c>
      <c r="AP133" s="43" t="s">
        <v>10</v>
      </c>
      <c r="AQ133" s="43" t="s">
        <v>10</v>
      </c>
      <c r="AR133" s="43" t="s">
        <v>10</v>
      </c>
      <c r="AS133" s="43" t="s">
        <v>10</v>
      </c>
      <c r="AT133" s="43" t="s">
        <v>10</v>
      </c>
      <c r="AU133" s="43" t="s">
        <v>10</v>
      </c>
      <c r="AV133" s="43" t="s">
        <v>10</v>
      </c>
      <c r="AW133" s="43" t="s">
        <v>10</v>
      </c>
      <c r="AX133" s="43" t="s">
        <v>10</v>
      </c>
      <c r="AY133" s="43" t="s">
        <v>10</v>
      </c>
      <c r="AZ133" s="43" t="s">
        <v>10</v>
      </c>
      <c r="BA133" s="43" t="s">
        <v>10</v>
      </c>
      <c r="BB133" s="43" t="s">
        <v>10</v>
      </c>
      <c r="BC133" s="43" t="s">
        <v>10</v>
      </c>
      <c r="BD133" s="43" t="s">
        <v>10</v>
      </c>
      <c r="BE133" s="43" t="s">
        <v>10</v>
      </c>
      <c r="BF133" s="43" t="s">
        <v>10</v>
      </c>
      <c r="BG133" s="43" t="s">
        <v>10</v>
      </c>
      <c r="BH133" s="41" t="s">
        <v>10</v>
      </c>
      <c r="BI133" s="41" t="s">
        <v>10</v>
      </c>
      <c r="BJ133" s="41" t="str">
        <f t="shared" si="4"/>
        <v/>
      </c>
    </row>
    <row r="134" spans="1:62">
      <c r="A134" s="43">
        <v>120</v>
      </c>
      <c r="B134" s="43" t="s">
        <v>10</v>
      </c>
      <c r="C134" s="43" t="s">
        <v>10</v>
      </c>
      <c r="D134" s="43" t="s">
        <v>10</v>
      </c>
      <c r="E134" s="43" t="s">
        <v>10</v>
      </c>
      <c r="F134" s="43" t="s">
        <v>10</v>
      </c>
      <c r="G134" s="43" t="s">
        <v>10</v>
      </c>
      <c r="H134" s="43" t="s">
        <v>10</v>
      </c>
      <c r="I134" s="43" t="s">
        <v>10</v>
      </c>
      <c r="J134" s="43" t="s">
        <v>10</v>
      </c>
      <c r="K134" s="43" t="s">
        <v>10</v>
      </c>
      <c r="L134" s="43" t="s">
        <v>10</v>
      </c>
      <c r="M134" s="43" t="s">
        <v>10</v>
      </c>
      <c r="N134" s="43" t="s">
        <v>10</v>
      </c>
      <c r="O134" s="43" t="s">
        <v>10</v>
      </c>
      <c r="P134" s="43" t="s">
        <v>10</v>
      </c>
      <c r="Q134" s="43" t="s">
        <v>10</v>
      </c>
      <c r="R134" s="43" t="s">
        <v>10</v>
      </c>
      <c r="S134" s="43" t="s">
        <v>10</v>
      </c>
      <c r="T134" s="43" t="s">
        <v>10</v>
      </c>
      <c r="U134" s="43" t="s">
        <v>10</v>
      </c>
      <c r="V134" s="43" t="s">
        <v>10</v>
      </c>
      <c r="W134" s="43" t="s">
        <v>10</v>
      </c>
      <c r="X134" s="43" t="s">
        <v>10</v>
      </c>
      <c r="Y134" s="43" t="s">
        <v>10</v>
      </c>
      <c r="Z134" s="43" t="s">
        <v>10</v>
      </c>
      <c r="AA134" s="43" t="s">
        <v>10</v>
      </c>
      <c r="AB134" s="43" t="s">
        <v>10</v>
      </c>
      <c r="AC134" s="43" t="s">
        <v>10</v>
      </c>
      <c r="AD134" s="43" t="s">
        <v>10</v>
      </c>
      <c r="AE134" s="43" t="s">
        <v>10</v>
      </c>
      <c r="AF134" s="43" t="s">
        <v>10</v>
      </c>
      <c r="AG134" s="43" t="s">
        <v>10</v>
      </c>
      <c r="AH134" s="43" t="s">
        <v>10</v>
      </c>
      <c r="AI134" s="43" t="s">
        <v>10</v>
      </c>
      <c r="AJ134" s="43" t="s">
        <v>10</v>
      </c>
      <c r="AK134" s="43" t="s">
        <v>10</v>
      </c>
      <c r="AL134" s="43" t="s">
        <v>10</v>
      </c>
      <c r="AM134" s="43" t="s">
        <v>10</v>
      </c>
      <c r="AN134" s="43" t="s">
        <v>10</v>
      </c>
      <c r="AO134" s="43" t="s">
        <v>10</v>
      </c>
      <c r="AP134" s="43" t="s">
        <v>10</v>
      </c>
      <c r="AQ134" s="43" t="s">
        <v>10</v>
      </c>
      <c r="AR134" s="43" t="s">
        <v>10</v>
      </c>
      <c r="AS134" s="43" t="s">
        <v>10</v>
      </c>
      <c r="AT134" s="43" t="s">
        <v>10</v>
      </c>
      <c r="AU134" s="43" t="s">
        <v>10</v>
      </c>
      <c r="AV134" s="43" t="s">
        <v>10</v>
      </c>
      <c r="AW134" s="43" t="s">
        <v>10</v>
      </c>
      <c r="AX134" s="43" t="s">
        <v>10</v>
      </c>
      <c r="AY134" s="43" t="s">
        <v>10</v>
      </c>
      <c r="AZ134" s="43" t="s">
        <v>10</v>
      </c>
      <c r="BA134" s="43" t="s">
        <v>10</v>
      </c>
      <c r="BB134" s="43" t="s">
        <v>10</v>
      </c>
      <c r="BC134" s="43" t="s">
        <v>10</v>
      </c>
      <c r="BD134" s="43" t="s">
        <v>10</v>
      </c>
      <c r="BE134" s="43" t="s">
        <v>10</v>
      </c>
      <c r="BF134" s="43" t="s">
        <v>10</v>
      </c>
      <c r="BG134" s="43" t="s">
        <v>10</v>
      </c>
      <c r="BH134" s="41" t="s">
        <v>10</v>
      </c>
      <c r="BI134" s="41" t="s">
        <v>10</v>
      </c>
      <c r="BJ134" s="41" t="str">
        <f t="shared" si="4"/>
        <v/>
      </c>
    </row>
    <row r="135" spans="1:62">
      <c r="A135" s="43">
        <v>120</v>
      </c>
      <c r="B135" s="43" t="s">
        <v>10</v>
      </c>
      <c r="C135" s="43" t="s">
        <v>10</v>
      </c>
      <c r="D135" s="43" t="s">
        <v>10</v>
      </c>
      <c r="E135" s="43" t="s">
        <v>10</v>
      </c>
      <c r="F135" s="43" t="s">
        <v>10</v>
      </c>
      <c r="G135" s="43" t="s">
        <v>10</v>
      </c>
      <c r="H135" s="43" t="s">
        <v>10</v>
      </c>
      <c r="I135" s="43" t="s">
        <v>10</v>
      </c>
      <c r="J135" s="43" t="s">
        <v>10</v>
      </c>
      <c r="K135" s="43" t="s">
        <v>10</v>
      </c>
      <c r="L135" s="43" t="s">
        <v>10</v>
      </c>
      <c r="M135" s="43" t="s">
        <v>10</v>
      </c>
      <c r="N135" s="43" t="s">
        <v>10</v>
      </c>
      <c r="O135" s="43" t="s">
        <v>10</v>
      </c>
      <c r="P135" s="43" t="s">
        <v>10</v>
      </c>
      <c r="Q135" s="43" t="s">
        <v>10</v>
      </c>
      <c r="R135" s="43" t="s">
        <v>10</v>
      </c>
      <c r="S135" s="43" t="s">
        <v>10</v>
      </c>
      <c r="T135" s="43" t="s">
        <v>10</v>
      </c>
      <c r="U135" s="43" t="s">
        <v>10</v>
      </c>
      <c r="V135" s="43" t="s">
        <v>10</v>
      </c>
      <c r="W135" s="43" t="s">
        <v>10</v>
      </c>
      <c r="X135" s="43" t="s">
        <v>10</v>
      </c>
      <c r="Y135" s="43" t="s">
        <v>10</v>
      </c>
      <c r="Z135" s="43" t="s">
        <v>10</v>
      </c>
      <c r="AA135" s="43" t="s">
        <v>10</v>
      </c>
      <c r="AB135" s="43" t="s">
        <v>10</v>
      </c>
      <c r="AC135" s="43" t="s">
        <v>10</v>
      </c>
      <c r="AD135" s="43" t="s">
        <v>10</v>
      </c>
      <c r="AE135" s="43" t="s">
        <v>10</v>
      </c>
      <c r="AF135" s="43" t="s">
        <v>10</v>
      </c>
      <c r="AG135" s="43" t="s">
        <v>10</v>
      </c>
      <c r="AH135" s="43" t="s">
        <v>10</v>
      </c>
      <c r="AI135" s="43" t="s">
        <v>10</v>
      </c>
      <c r="AJ135" s="43" t="s">
        <v>10</v>
      </c>
      <c r="AK135" s="43" t="s">
        <v>10</v>
      </c>
      <c r="AL135" s="43" t="s">
        <v>10</v>
      </c>
      <c r="AM135" s="43" t="s">
        <v>10</v>
      </c>
      <c r="AN135" s="43" t="s">
        <v>10</v>
      </c>
      <c r="AO135" s="43" t="s">
        <v>10</v>
      </c>
      <c r="AP135" s="43" t="s">
        <v>10</v>
      </c>
      <c r="AQ135" s="43" t="s">
        <v>10</v>
      </c>
      <c r="AR135" s="43" t="s">
        <v>10</v>
      </c>
      <c r="AS135" s="43" t="s">
        <v>10</v>
      </c>
      <c r="AT135" s="43" t="s">
        <v>10</v>
      </c>
      <c r="AU135" s="43" t="s">
        <v>10</v>
      </c>
      <c r="AV135" s="43" t="s">
        <v>10</v>
      </c>
      <c r="AW135" s="43" t="s">
        <v>10</v>
      </c>
      <c r="AX135" s="43" t="s">
        <v>10</v>
      </c>
      <c r="AY135" s="43" t="s">
        <v>10</v>
      </c>
      <c r="AZ135" s="43" t="s">
        <v>10</v>
      </c>
      <c r="BA135" s="43" t="s">
        <v>10</v>
      </c>
      <c r="BB135" s="43" t="s">
        <v>10</v>
      </c>
      <c r="BC135" s="43" t="s">
        <v>10</v>
      </c>
      <c r="BD135" s="43" t="s">
        <v>10</v>
      </c>
      <c r="BE135" s="43" t="s">
        <v>10</v>
      </c>
      <c r="BF135" s="43" t="s">
        <v>10</v>
      </c>
      <c r="BG135" s="43" t="s">
        <v>10</v>
      </c>
      <c r="BH135" s="41" t="s">
        <v>10</v>
      </c>
      <c r="BI135" s="41" t="s">
        <v>10</v>
      </c>
      <c r="BJ135" s="41" t="str">
        <f t="shared" si="4"/>
        <v/>
      </c>
    </row>
    <row r="136" spans="1:62">
      <c r="A136" s="43">
        <v>120</v>
      </c>
      <c r="B136" s="43" t="s">
        <v>10</v>
      </c>
      <c r="C136" s="43" t="s">
        <v>10</v>
      </c>
      <c r="D136" s="43" t="s">
        <v>10</v>
      </c>
      <c r="E136" s="43" t="s">
        <v>10</v>
      </c>
      <c r="F136" s="43" t="s">
        <v>10</v>
      </c>
      <c r="G136" s="43" t="s">
        <v>10</v>
      </c>
      <c r="H136" s="43" t="s">
        <v>10</v>
      </c>
      <c r="I136" s="43" t="s">
        <v>10</v>
      </c>
      <c r="J136" s="43" t="s">
        <v>10</v>
      </c>
      <c r="K136" s="43" t="s">
        <v>10</v>
      </c>
      <c r="L136" s="43" t="s">
        <v>10</v>
      </c>
      <c r="M136" s="43" t="s">
        <v>10</v>
      </c>
      <c r="N136" s="43" t="s">
        <v>10</v>
      </c>
      <c r="O136" s="43" t="s">
        <v>10</v>
      </c>
      <c r="P136" s="43" t="s">
        <v>10</v>
      </c>
      <c r="Q136" s="43" t="s">
        <v>10</v>
      </c>
      <c r="R136" s="43" t="s">
        <v>10</v>
      </c>
      <c r="S136" s="43" t="s">
        <v>10</v>
      </c>
      <c r="T136" s="43" t="s">
        <v>10</v>
      </c>
      <c r="U136" s="43" t="s">
        <v>10</v>
      </c>
      <c r="V136" s="43" t="s">
        <v>10</v>
      </c>
      <c r="W136" s="43" t="s">
        <v>10</v>
      </c>
      <c r="X136" s="43" t="s">
        <v>10</v>
      </c>
      <c r="Y136" s="43" t="s">
        <v>10</v>
      </c>
      <c r="Z136" s="43" t="s">
        <v>10</v>
      </c>
      <c r="AA136" s="43" t="s">
        <v>10</v>
      </c>
      <c r="AB136" s="43" t="s">
        <v>10</v>
      </c>
      <c r="AC136" s="43" t="s">
        <v>10</v>
      </c>
      <c r="AD136" s="43" t="s">
        <v>10</v>
      </c>
      <c r="AE136" s="43" t="s">
        <v>10</v>
      </c>
      <c r="AF136" s="43" t="s">
        <v>10</v>
      </c>
      <c r="AG136" s="43" t="s">
        <v>10</v>
      </c>
      <c r="AH136" s="43" t="s">
        <v>10</v>
      </c>
      <c r="AI136" s="43" t="s">
        <v>10</v>
      </c>
      <c r="AJ136" s="43" t="s">
        <v>10</v>
      </c>
      <c r="AK136" s="43" t="s">
        <v>10</v>
      </c>
      <c r="AL136" s="43" t="s">
        <v>10</v>
      </c>
      <c r="AM136" s="43" t="s">
        <v>10</v>
      </c>
      <c r="AN136" s="43" t="s">
        <v>10</v>
      </c>
      <c r="AO136" s="43" t="s">
        <v>10</v>
      </c>
      <c r="AP136" s="43" t="s">
        <v>10</v>
      </c>
      <c r="AQ136" s="43" t="s">
        <v>10</v>
      </c>
      <c r="AR136" s="43" t="s">
        <v>10</v>
      </c>
      <c r="AS136" s="43" t="s">
        <v>10</v>
      </c>
      <c r="AT136" s="43" t="s">
        <v>10</v>
      </c>
      <c r="AU136" s="43" t="s">
        <v>10</v>
      </c>
      <c r="AV136" s="43" t="s">
        <v>10</v>
      </c>
      <c r="AW136" s="43" t="s">
        <v>10</v>
      </c>
      <c r="AX136" s="43" t="s">
        <v>10</v>
      </c>
      <c r="AY136" s="43" t="s">
        <v>10</v>
      </c>
      <c r="AZ136" s="43" t="s">
        <v>10</v>
      </c>
      <c r="BA136" s="43" t="s">
        <v>10</v>
      </c>
      <c r="BB136" s="43" t="s">
        <v>10</v>
      </c>
      <c r="BC136" s="43" t="s">
        <v>10</v>
      </c>
      <c r="BD136" s="43" t="s">
        <v>10</v>
      </c>
      <c r="BE136" s="43" t="s">
        <v>10</v>
      </c>
      <c r="BF136" s="43" t="s">
        <v>10</v>
      </c>
      <c r="BG136" s="43" t="s">
        <v>10</v>
      </c>
      <c r="BH136" s="41" t="s">
        <v>10</v>
      </c>
      <c r="BI136" s="41" t="s">
        <v>10</v>
      </c>
      <c r="BJ136" s="41" t="str">
        <f t="shared" ref="BJ136:BJ166" si="5">BH136&amp;BI136</f>
        <v/>
      </c>
    </row>
    <row r="137" spans="1:62">
      <c r="A137" s="43">
        <v>120</v>
      </c>
      <c r="B137" s="43" t="s">
        <v>10</v>
      </c>
      <c r="C137" s="43" t="s">
        <v>10</v>
      </c>
      <c r="D137" s="43" t="s">
        <v>10</v>
      </c>
      <c r="E137" s="43" t="s">
        <v>10</v>
      </c>
      <c r="F137" s="43" t="s">
        <v>10</v>
      </c>
      <c r="G137" s="43" t="s">
        <v>10</v>
      </c>
      <c r="H137" s="43" t="s">
        <v>10</v>
      </c>
      <c r="I137" s="43" t="s">
        <v>10</v>
      </c>
      <c r="J137" s="43" t="s">
        <v>10</v>
      </c>
      <c r="K137" s="43" t="s">
        <v>10</v>
      </c>
      <c r="L137" s="43" t="s">
        <v>10</v>
      </c>
      <c r="M137" s="43" t="s">
        <v>10</v>
      </c>
      <c r="N137" s="43" t="s">
        <v>10</v>
      </c>
      <c r="O137" s="43" t="s">
        <v>10</v>
      </c>
      <c r="P137" s="43" t="s">
        <v>10</v>
      </c>
      <c r="Q137" s="43" t="s">
        <v>10</v>
      </c>
      <c r="R137" s="43" t="s">
        <v>10</v>
      </c>
      <c r="S137" s="43" t="s">
        <v>10</v>
      </c>
      <c r="T137" s="43" t="s">
        <v>10</v>
      </c>
      <c r="U137" s="43" t="s">
        <v>10</v>
      </c>
      <c r="V137" s="43" t="s">
        <v>10</v>
      </c>
      <c r="W137" s="43" t="s">
        <v>10</v>
      </c>
      <c r="X137" s="43" t="s">
        <v>10</v>
      </c>
      <c r="Y137" s="43" t="s">
        <v>10</v>
      </c>
      <c r="Z137" s="43" t="s">
        <v>10</v>
      </c>
      <c r="AA137" s="43" t="s">
        <v>10</v>
      </c>
      <c r="AB137" s="43" t="s">
        <v>10</v>
      </c>
      <c r="AC137" s="43" t="s">
        <v>10</v>
      </c>
      <c r="AD137" s="43" t="s">
        <v>10</v>
      </c>
      <c r="AE137" s="43" t="s">
        <v>10</v>
      </c>
      <c r="AF137" s="43" t="s">
        <v>10</v>
      </c>
      <c r="AG137" s="43" t="s">
        <v>10</v>
      </c>
      <c r="AH137" s="43" t="s">
        <v>10</v>
      </c>
      <c r="AI137" s="43" t="s">
        <v>10</v>
      </c>
      <c r="AJ137" s="43" t="s">
        <v>10</v>
      </c>
      <c r="AK137" s="43" t="s">
        <v>10</v>
      </c>
      <c r="AL137" s="43" t="s">
        <v>10</v>
      </c>
      <c r="AM137" s="43" t="s">
        <v>10</v>
      </c>
      <c r="AN137" s="43" t="s">
        <v>10</v>
      </c>
      <c r="AO137" s="43" t="s">
        <v>10</v>
      </c>
      <c r="AP137" s="43" t="s">
        <v>10</v>
      </c>
      <c r="AQ137" s="43" t="s">
        <v>10</v>
      </c>
      <c r="AR137" s="43" t="s">
        <v>10</v>
      </c>
      <c r="AS137" s="43" t="s">
        <v>10</v>
      </c>
      <c r="AT137" s="43" t="s">
        <v>10</v>
      </c>
      <c r="AU137" s="43" t="s">
        <v>10</v>
      </c>
      <c r="AV137" s="43" t="s">
        <v>10</v>
      </c>
      <c r="AW137" s="43" t="s">
        <v>10</v>
      </c>
      <c r="AX137" s="43" t="s">
        <v>10</v>
      </c>
      <c r="AY137" s="43" t="s">
        <v>10</v>
      </c>
      <c r="AZ137" s="43" t="s">
        <v>10</v>
      </c>
      <c r="BA137" s="43" t="s">
        <v>10</v>
      </c>
      <c r="BB137" s="43" t="s">
        <v>10</v>
      </c>
      <c r="BC137" s="43" t="s">
        <v>10</v>
      </c>
      <c r="BD137" s="43" t="s">
        <v>10</v>
      </c>
      <c r="BE137" s="43" t="s">
        <v>10</v>
      </c>
      <c r="BF137" s="43" t="s">
        <v>10</v>
      </c>
      <c r="BG137" s="43" t="s">
        <v>10</v>
      </c>
      <c r="BH137" s="41" t="s">
        <v>10</v>
      </c>
      <c r="BI137" s="41" t="s">
        <v>10</v>
      </c>
      <c r="BJ137" s="41" t="str">
        <f t="shared" si="5"/>
        <v/>
      </c>
    </row>
    <row r="138" spans="1:62">
      <c r="A138" s="43">
        <v>120</v>
      </c>
      <c r="B138" s="43" t="s">
        <v>10</v>
      </c>
      <c r="C138" s="43" t="s">
        <v>10</v>
      </c>
      <c r="D138" s="43" t="s">
        <v>10</v>
      </c>
      <c r="E138" s="43" t="s">
        <v>10</v>
      </c>
      <c r="F138" s="43" t="s">
        <v>10</v>
      </c>
      <c r="G138" s="43" t="s">
        <v>10</v>
      </c>
      <c r="H138" s="43" t="s">
        <v>10</v>
      </c>
      <c r="I138" s="43" t="s">
        <v>10</v>
      </c>
      <c r="J138" s="43" t="s">
        <v>10</v>
      </c>
      <c r="K138" s="43" t="s">
        <v>10</v>
      </c>
      <c r="L138" s="43" t="s">
        <v>10</v>
      </c>
      <c r="M138" s="43" t="s">
        <v>10</v>
      </c>
      <c r="N138" s="43" t="s">
        <v>10</v>
      </c>
      <c r="O138" s="43" t="s">
        <v>10</v>
      </c>
      <c r="P138" s="43" t="s">
        <v>10</v>
      </c>
      <c r="Q138" s="43" t="s">
        <v>10</v>
      </c>
      <c r="R138" s="43" t="s">
        <v>10</v>
      </c>
      <c r="S138" s="43" t="s">
        <v>10</v>
      </c>
      <c r="T138" s="43" t="s">
        <v>10</v>
      </c>
      <c r="U138" s="43" t="s">
        <v>10</v>
      </c>
      <c r="V138" s="43" t="s">
        <v>10</v>
      </c>
      <c r="W138" s="43" t="s">
        <v>10</v>
      </c>
      <c r="X138" s="43" t="s">
        <v>10</v>
      </c>
      <c r="Y138" s="43" t="s">
        <v>10</v>
      </c>
      <c r="Z138" s="43" t="s">
        <v>10</v>
      </c>
      <c r="AA138" s="43" t="s">
        <v>10</v>
      </c>
      <c r="AB138" s="43" t="s">
        <v>10</v>
      </c>
      <c r="AC138" s="43" t="s">
        <v>10</v>
      </c>
      <c r="AD138" s="43" t="s">
        <v>10</v>
      </c>
      <c r="AE138" s="43" t="s">
        <v>10</v>
      </c>
      <c r="AF138" s="43" t="s">
        <v>10</v>
      </c>
      <c r="AG138" s="43" t="s">
        <v>10</v>
      </c>
      <c r="AH138" s="43" t="s">
        <v>10</v>
      </c>
      <c r="AI138" s="43" t="s">
        <v>10</v>
      </c>
      <c r="AJ138" s="43" t="s">
        <v>10</v>
      </c>
      <c r="AK138" s="43" t="s">
        <v>10</v>
      </c>
      <c r="AL138" s="43" t="s">
        <v>10</v>
      </c>
      <c r="AM138" s="43" t="s">
        <v>10</v>
      </c>
      <c r="AN138" s="43" t="s">
        <v>10</v>
      </c>
      <c r="AO138" s="43" t="s">
        <v>10</v>
      </c>
      <c r="AP138" s="43" t="s">
        <v>10</v>
      </c>
      <c r="AQ138" s="43" t="s">
        <v>10</v>
      </c>
      <c r="AR138" s="43" t="s">
        <v>10</v>
      </c>
      <c r="AS138" s="43" t="s">
        <v>10</v>
      </c>
      <c r="AT138" s="43" t="s">
        <v>10</v>
      </c>
      <c r="AU138" s="43" t="s">
        <v>10</v>
      </c>
      <c r="AV138" s="43" t="s">
        <v>10</v>
      </c>
      <c r="AW138" s="43" t="s">
        <v>10</v>
      </c>
      <c r="AX138" s="43" t="s">
        <v>10</v>
      </c>
      <c r="AY138" s="43" t="s">
        <v>10</v>
      </c>
      <c r="AZ138" s="43" t="s">
        <v>10</v>
      </c>
      <c r="BA138" s="43" t="s">
        <v>10</v>
      </c>
      <c r="BB138" s="43" t="s">
        <v>10</v>
      </c>
      <c r="BC138" s="43" t="s">
        <v>10</v>
      </c>
      <c r="BD138" s="43" t="s">
        <v>10</v>
      </c>
      <c r="BE138" s="43" t="s">
        <v>10</v>
      </c>
      <c r="BF138" s="43" t="s">
        <v>10</v>
      </c>
      <c r="BG138" s="43" t="s">
        <v>10</v>
      </c>
      <c r="BH138" s="41" t="s">
        <v>10</v>
      </c>
      <c r="BI138" s="41" t="s">
        <v>10</v>
      </c>
      <c r="BJ138" s="41" t="str">
        <f t="shared" si="5"/>
        <v/>
      </c>
    </row>
    <row r="139" spans="1:62">
      <c r="A139" s="43">
        <v>120</v>
      </c>
      <c r="B139" s="43" t="s">
        <v>10</v>
      </c>
      <c r="C139" s="43" t="s">
        <v>10</v>
      </c>
      <c r="D139" s="43" t="s">
        <v>10</v>
      </c>
      <c r="E139" s="43" t="s">
        <v>10</v>
      </c>
      <c r="F139" s="43" t="s">
        <v>10</v>
      </c>
      <c r="G139" s="43" t="s">
        <v>10</v>
      </c>
      <c r="H139" s="43" t="s">
        <v>10</v>
      </c>
      <c r="I139" s="43" t="s">
        <v>10</v>
      </c>
      <c r="J139" s="43" t="s">
        <v>10</v>
      </c>
      <c r="K139" s="43" t="s">
        <v>10</v>
      </c>
      <c r="L139" s="43" t="s">
        <v>10</v>
      </c>
      <c r="M139" s="43" t="s">
        <v>10</v>
      </c>
      <c r="N139" s="43" t="s">
        <v>10</v>
      </c>
      <c r="O139" s="43" t="s">
        <v>10</v>
      </c>
      <c r="P139" s="43" t="s">
        <v>10</v>
      </c>
      <c r="Q139" s="43" t="s">
        <v>10</v>
      </c>
      <c r="R139" s="43" t="s">
        <v>10</v>
      </c>
      <c r="S139" s="43" t="s">
        <v>10</v>
      </c>
      <c r="T139" s="43" t="s">
        <v>10</v>
      </c>
      <c r="U139" s="43" t="s">
        <v>10</v>
      </c>
      <c r="V139" s="43" t="s">
        <v>10</v>
      </c>
      <c r="W139" s="43" t="s">
        <v>10</v>
      </c>
      <c r="X139" s="43" t="s">
        <v>10</v>
      </c>
      <c r="Y139" s="43" t="s">
        <v>10</v>
      </c>
      <c r="Z139" s="43" t="s">
        <v>10</v>
      </c>
      <c r="AA139" s="43" t="s">
        <v>10</v>
      </c>
      <c r="AB139" s="43" t="s">
        <v>10</v>
      </c>
      <c r="AC139" s="43" t="s">
        <v>10</v>
      </c>
      <c r="AD139" s="43" t="s">
        <v>10</v>
      </c>
      <c r="AE139" s="43" t="s">
        <v>10</v>
      </c>
      <c r="AF139" s="43" t="s">
        <v>10</v>
      </c>
      <c r="AG139" s="43" t="s">
        <v>10</v>
      </c>
      <c r="AH139" s="43" t="s">
        <v>10</v>
      </c>
      <c r="AI139" s="43" t="s">
        <v>10</v>
      </c>
      <c r="AJ139" s="43" t="s">
        <v>10</v>
      </c>
      <c r="AK139" s="43" t="s">
        <v>10</v>
      </c>
      <c r="AL139" s="43" t="s">
        <v>10</v>
      </c>
      <c r="AM139" s="43" t="s">
        <v>10</v>
      </c>
      <c r="AN139" s="43" t="s">
        <v>10</v>
      </c>
      <c r="AO139" s="43" t="s">
        <v>10</v>
      </c>
      <c r="AP139" s="43" t="s">
        <v>10</v>
      </c>
      <c r="AQ139" s="43" t="s">
        <v>10</v>
      </c>
      <c r="AR139" s="43" t="s">
        <v>10</v>
      </c>
      <c r="AS139" s="43" t="s">
        <v>10</v>
      </c>
      <c r="AT139" s="43" t="s">
        <v>10</v>
      </c>
      <c r="AU139" s="43" t="s">
        <v>10</v>
      </c>
      <c r="AV139" s="43" t="s">
        <v>10</v>
      </c>
      <c r="AW139" s="43" t="s">
        <v>10</v>
      </c>
      <c r="AX139" s="43" t="s">
        <v>10</v>
      </c>
      <c r="AY139" s="43" t="s">
        <v>10</v>
      </c>
      <c r="AZ139" s="43" t="s">
        <v>10</v>
      </c>
      <c r="BA139" s="43" t="s">
        <v>10</v>
      </c>
      <c r="BB139" s="43" t="s">
        <v>10</v>
      </c>
      <c r="BC139" s="43" t="s">
        <v>10</v>
      </c>
      <c r="BD139" s="43" t="s">
        <v>10</v>
      </c>
      <c r="BE139" s="43" t="s">
        <v>10</v>
      </c>
      <c r="BF139" s="43" t="s">
        <v>10</v>
      </c>
      <c r="BG139" s="43" t="s">
        <v>10</v>
      </c>
      <c r="BH139" s="41" t="s">
        <v>10</v>
      </c>
      <c r="BI139" s="41" t="s">
        <v>10</v>
      </c>
      <c r="BJ139" s="41" t="str">
        <f t="shared" si="5"/>
        <v/>
      </c>
    </row>
    <row r="140" spans="1:62">
      <c r="A140" s="43">
        <v>120</v>
      </c>
      <c r="B140" s="43" t="s">
        <v>10</v>
      </c>
      <c r="C140" s="43" t="s">
        <v>10</v>
      </c>
      <c r="D140" s="43" t="s">
        <v>10</v>
      </c>
      <c r="E140" s="43" t="s">
        <v>10</v>
      </c>
      <c r="F140" s="43" t="s">
        <v>10</v>
      </c>
      <c r="G140" s="43" t="s">
        <v>10</v>
      </c>
      <c r="H140" s="43" t="s">
        <v>10</v>
      </c>
      <c r="I140" s="43" t="s">
        <v>10</v>
      </c>
      <c r="J140" s="43" t="s">
        <v>10</v>
      </c>
      <c r="K140" s="43" t="s">
        <v>10</v>
      </c>
      <c r="L140" s="43" t="s">
        <v>10</v>
      </c>
      <c r="M140" s="43" t="s">
        <v>10</v>
      </c>
      <c r="N140" s="43" t="s">
        <v>10</v>
      </c>
      <c r="O140" s="43" t="s">
        <v>10</v>
      </c>
      <c r="P140" s="43" t="s">
        <v>10</v>
      </c>
      <c r="Q140" s="43" t="s">
        <v>10</v>
      </c>
      <c r="R140" s="43" t="s">
        <v>10</v>
      </c>
      <c r="S140" s="43" t="s">
        <v>10</v>
      </c>
      <c r="T140" s="43" t="s">
        <v>10</v>
      </c>
      <c r="U140" s="43" t="s">
        <v>10</v>
      </c>
      <c r="V140" s="43" t="s">
        <v>10</v>
      </c>
      <c r="W140" s="43" t="s">
        <v>10</v>
      </c>
      <c r="X140" s="43" t="s">
        <v>10</v>
      </c>
      <c r="Y140" s="43" t="s">
        <v>10</v>
      </c>
      <c r="Z140" s="43" t="s">
        <v>10</v>
      </c>
      <c r="AA140" s="43" t="s">
        <v>10</v>
      </c>
      <c r="AB140" s="43" t="s">
        <v>10</v>
      </c>
      <c r="AC140" s="43" t="s">
        <v>10</v>
      </c>
      <c r="AD140" s="43" t="s">
        <v>10</v>
      </c>
      <c r="AE140" s="43" t="s">
        <v>10</v>
      </c>
      <c r="AF140" s="43" t="s">
        <v>10</v>
      </c>
      <c r="AG140" s="43" t="s">
        <v>10</v>
      </c>
      <c r="AH140" s="43" t="s">
        <v>10</v>
      </c>
      <c r="AI140" s="43" t="s">
        <v>10</v>
      </c>
      <c r="AJ140" s="43" t="s">
        <v>10</v>
      </c>
      <c r="AK140" s="43" t="s">
        <v>10</v>
      </c>
      <c r="AL140" s="43" t="s">
        <v>10</v>
      </c>
      <c r="AM140" s="43" t="s">
        <v>10</v>
      </c>
      <c r="AN140" s="43" t="s">
        <v>10</v>
      </c>
      <c r="AO140" s="43" t="s">
        <v>10</v>
      </c>
      <c r="AP140" s="43" t="s">
        <v>10</v>
      </c>
      <c r="AQ140" s="43" t="s">
        <v>10</v>
      </c>
      <c r="AR140" s="43" t="s">
        <v>10</v>
      </c>
      <c r="AS140" s="43" t="s">
        <v>10</v>
      </c>
      <c r="AT140" s="43" t="s">
        <v>10</v>
      </c>
      <c r="AU140" s="43" t="s">
        <v>10</v>
      </c>
      <c r="AV140" s="43" t="s">
        <v>10</v>
      </c>
      <c r="AW140" s="43" t="s">
        <v>10</v>
      </c>
      <c r="AX140" s="43" t="s">
        <v>10</v>
      </c>
      <c r="AY140" s="43" t="s">
        <v>10</v>
      </c>
      <c r="AZ140" s="43" t="s">
        <v>10</v>
      </c>
      <c r="BA140" s="43" t="s">
        <v>10</v>
      </c>
      <c r="BB140" s="43" t="s">
        <v>10</v>
      </c>
      <c r="BC140" s="43" t="s">
        <v>10</v>
      </c>
      <c r="BD140" s="43" t="s">
        <v>10</v>
      </c>
      <c r="BE140" s="43" t="s">
        <v>10</v>
      </c>
      <c r="BF140" s="43" t="s">
        <v>10</v>
      </c>
      <c r="BG140" s="43" t="s">
        <v>10</v>
      </c>
      <c r="BH140" s="41" t="s">
        <v>10</v>
      </c>
      <c r="BI140" s="41" t="s">
        <v>10</v>
      </c>
      <c r="BJ140" s="41" t="str">
        <f t="shared" si="5"/>
        <v/>
      </c>
    </row>
    <row r="141" spans="1:62">
      <c r="A141" s="43">
        <v>120</v>
      </c>
      <c r="B141" s="43" t="s">
        <v>10</v>
      </c>
      <c r="C141" s="43" t="s">
        <v>10</v>
      </c>
      <c r="D141" s="43" t="s">
        <v>10</v>
      </c>
      <c r="E141" s="43" t="s">
        <v>10</v>
      </c>
      <c r="F141" s="43" t="s">
        <v>10</v>
      </c>
      <c r="G141" s="43" t="s">
        <v>10</v>
      </c>
      <c r="H141" s="43" t="s">
        <v>10</v>
      </c>
      <c r="I141" s="43" t="s">
        <v>10</v>
      </c>
      <c r="J141" s="43" t="s">
        <v>10</v>
      </c>
      <c r="K141" s="43" t="s">
        <v>10</v>
      </c>
      <c r="L141" s="43" t="s">
        <v>10</v>
      </c>
      <c r="M141" s="43" t="s">
        <v>10</v>
      </c>
      <c r="N141" s="43" t="s">
        <v>10</v>
      </c>
      <c r="O141" s="43" t="s">
        <v>10</v>
      </c>
      <c r="P141" s="43" t="s">
        <v>10</v>
      </c>
      <c r="Q141" s="43" t="s">
        <v>10</v>
      </c>
      <c r="R141" s="43" t="s">
        <v>10</v>
      </c>
      <c r="S141" s="43" t="s">
        <v>10</v>
      </c>
      <c r="T141" s="43" t="s">
        <v>10</v>
      </c>
      <c r="U141" s="43" t="s">
        <v>10</v>
      </c>
      <c r="V141" s="43" t="s">
        <v>10</v>
      </c>
      <c r="W141" s="43" t="s">
        <v>10</v>
      </c>
      <c r="X141" s="43" t="s">
        <v>10</v>
      </c>
      <c r="Y141" s="43" t="s">
        <v>10</v>
      </c>
      <c r="Z141" s="43" t="s">
        <v>10</v>
      </c>
      <c r="AA141" s="43" t="s">
        <v>10</v>
      </c>
      <c r="AB141" s="43" t="s">
        <v>10</v>
      </c>
      <c r="AC141" s="43" t="s">
        <v>10</v>
      </c>
      <c r="AD141" s="43" t="s">
        <v>10</v>
      </c>
      <c r="AE141" s="43" t="s">
        <v>10</v>
      </c>
      <c r="AF141" s="43" t="s">
        <v>10</v>
      </c>
      <c r="AG141" s="43" t="s">
        <v>10</v>
      </c>
      <c r="AH141" s="43" t="s">
        <v>10</v>
      </c>
      <c r="AI141" s="43" t="s">
        <v>10</v>
      </c>
      <c r="AJ141" s="43" t="s">
        <v>10</v>
      </c>
      <c r="AK141" s="43" t="s">
        <v>10</v>
      </c>
      <c r="AL141" s="43" t="s">
        <v>10</v>
      </c>
      <c r="AM141" s="43" t="s">
        <v>10</v>
      </c>
      <c r="AN141" s="43" t="s">
        <v>10</v>
      </c>
      <c r="AO141" s="43" t="s">
        <v>10</v>
      </c>
      <c r="AP141" s="43" t="s">
        <v>10</v>
      </c>
      <c r="AQ141" s="43" t="s">
        <v>10</v>
      </c>
      <c r="AR141" s="43" t="s">
        <v>10</v>
      </c>
      <c r="AS141" s="43" t="s">
        <v>10</v>
      </c>
      <c r="AT141" s="43" t="s">
        <v>10</v>
      </c>
      <c r="AU141" s="43" t="s">
        <v>10</v>
      </c>
      <c r="AV141" s="43" t="s">
        <v>10</v>
      </c>
      <c r="AW141" s="43" t="s">
        <v>10</v>
      </c>
      <c r="AX141" s="43" t="s">
        <v>10</v>
      </c>
      <c r="AY141" s="43" t="s">
        <v>10</v>
      </c>
      <c r="AZ141" s="43" t="s">
        <v>10</v>
      </c>
      <c r="BA141" s="43" t="s">
        <v>10</v>
      </c>
      <c r="BB141" s="43" t="s">
        <v>10</v>
      </c>
      <c r="BC141" s="43" t="s">
        <v>10</v>
      </c>
      <c r="BD141" s="43" t="s">
        <v>10</v>
      </c>
      <c r="BE141" s="43" t="s">
        <v>10</v>
      </c>
      <c r="BF141" s="43" t="s">
        <v>10</v>
      </c>
      <c r="BG141" s="43" t="s">
        <v>10</v>
      </c>
      <c r="BH141" s="41" t="s">
        <v>10</v>
      </c>
      <c r="BI141" s="41" t="s">
        <v>10</v>
      </c>
      <c r="BJ141" s="41" t="str">
        <f t="shared" si="5"/>
        <v/>
      </c>
    </row>
    <row r="142" spans="1:62">
      <c r="A142" s="43">
        <v>120</v>
      </c>
      <c r="B142" s="43" t="s">
        <v>10</v>
      </c>
      <c r="C142" s="43" t="s">
        <v>10</v>
      </c>
      <c r="D142" s="43" t="s">
        <v>10</v>
      </c>
      <c r="E142" s="43" t="s">
        <v>10</v>
      </c>
      <c r="F142" s="43" t="s">
        <v>10</v>
      </c>
      <c r="G142" s="43" t="s">
        <v>10</v>
      </c>
      <c r="H142" s="43" t="s">
        <v>10</v>
      </c>
      <c r="I142" s="43" t="s">
        <v>10</v>
      </c>
      <c r="J142" s="43" t="s">
        <v>10</v>
      </c>
      <c r="K142" s="43" t="s">
        <v>10</v>
      </c>
      <c r="L142" s="43" t="s">
        <v>10</v>
      </c>
      <c r="M142" s="43" t="s">
        <v>10</v>
      </c>
      <c r="N142" s="43" t="s">
        <v>10</v>
      </c>
      <c r="O142" s="43" t="s">
        <v>10</v>
      </c>
      <c r="P142" s="43" t="s">
        <v>10</v>
      </c>
      <c r="Q142" s="43" t="s">
        <v>10</v>
      </c>
      <c r="R142" s="43" t="s">
        <v>10</v>
      </c>
      <c r="S142" s="43" t="s">
        <v>10</v>
      </c>
      <c r="T142" s="43" t="s">
        <v>10</v>
      </c>
      <c r="U142" s="43" t="s">
        <v>10</v>
      </c>
      <c r="V142" s="43" t="s">
        <v>10</v>
      </c>
      <c r="W142" s="43" t="s">
        <v>10</v>
      </c>
      <c r="X142" s="43" t="s">
        <v>10</v>
      </c>
      <c r="Y142" s="43" t="s">
        <v>10</v>
      </c>
      <c r="Z142" s="43" t="s">
        <v>10</v>
      </c>
      <c r="AA142" s="43" t="s">
        <v>10</v>
      </c>
      <c r="AB142" s="43" t="s">
        <v>10</v>
      </c>
      <c r="AC142" s="43" t="s">
        <v>10</v>
      </c>
      <c r="AD142" s="43" t="s">
        <v>10</v>
      </c>
      <c r="AE142" s="43" t="s">
        <v>10</v>
      </c>
      <c r="AF142" s="43" t="s">
        <v>10</v>
      </c>
      <c r="AG142" s="43" t="s">
        <v>10</v>
      </c>
      <c r="AH142" s="43" t="s">
        <v>10</v>
      </c>
      <c r="AI142" s="43" t="s">
        <v>10</v>
      </c>
      <c r="AJ142" s="43" t="s">
        <v>10</v>
      </c>
      <c r="AK142" s="43" t="s">
        <v>10</v>
      </c>
      <c r="AL142" s="43" t="s">
        <v>10</v>
      </c>
      <c r="AM142" s="43" t="s">
        <v>10</v>
      </c>
      <c r="AN142" s="43" t="s">
        <v>10</v>
      </c>
      <c r="AO142" s="43" t="s">
        <v>10</v>
      </c>
      <c r="AP142" s="43" t="s">
        <v>10</v>
      </c>
      <c r="AQ142" s="43" t="s">
        <v>10</v>
      </c>
      <c r="AR142" s="43" t="s">
        <v>10</v>
      </c>
      <c r="AS142" s="43" t="s">
        <v>10</v>
      </c>
      <c r="AT142" s="43" t="s">
        <v>10</v>
      </c>
      <c r="AU142" s="43" t="s">
        <v>10</v>
      </c>
      <c r="AV142" s="43" t="s">
        <v>10</v>
      </c>
      <c r="AW142" s="43" t="s">
        <v>10</v>
      </c>
      <c r="AX142" s="43" t="s">
        <v>10</v>
      </c>
      <c r="AY142" s="43" t="s">
        <v>10</v>
      </c>
      <c r="AZ142" s="43" t="s">
        <v>10</v>
      </c>
      <c r="BA142" s="43" t="s">
        <v>10</v>
      </c>
      <c r="BB142" s="43" t="s">
        <v>10</v>
      </c>
      <c r="BC142" s="43" t="s">
        <v>10</v>
      </c>
      <c r="BD142" s="43" t="s">
        <v>10</v>
      </c>
      <c r="BE142" s="43" t="s">
        <v>10</v>
      </c>
      <c r="BF142" s="43" t="s">
        <v>10</v>
      </c>
      <c r="BG142" s="43" t="s">
        <v>10</v>
      </c>
      <c r="BH142" s="41" t="s">
        <v>10</v>
      </c>
      <c r="BI142" s="41" t="s">
        <v>10</v>
      </c>
      <c r="BJ142" s="41" t="str">
        <f t="shared" si="5"/>
        <v/>
      </c>
    </row>
    <row r="143" spans="1:62">
      <c r="A143" s="43">
        <v>120</v>
      </c>
      <c r="B143" s="43" t="s">
        <v>10</v>
      </c>
      <c r="C143" s="43" t="s">
        <v>10</v>
      </c>
      <c r="D143" s="43" t="s">
        <v>10</v>
      </c>
      <c r="E143" s="43" t="s">
        <v>10</v>
      </c>
      <c r="F143" s="43" t="s">
        <v>10</v>
      </c>
      <c r="G143" s="43" t="s">
        <v>10</v>
      </c>
      <c r="H143" s="43" t="s">
        <v>10</v>
      </c>
      <c r="I143" s="43" t="s">
        <v>10</v>
      </c>
      <c r="J143" s="43" t="s">
        <v>10</v>
      </c>
      <c r="K143" s="43" t="s">
        <v>10</v>
      </c>
      <c r="L143" s="43" t="s">
        <v>10</v>
      </c>
      <c r="M143" s="43" t="s">
        <v>10</v>
      </c>
      <c r="N143" s="43" t="s">
        <v>10</v>
      </c>
      <c r="O143" s="43" t="s">
        <v>10</v>
      </c>
      <c r="P143" s="43" t="s">
        <v>10</v>
      </c>
      <c r="Q143" s="43" t="s">
        <v>10</v>
      </c>
      <c r="R143" s="43" t="s">
        <v>10</v>
      </c>
      <c r="S143" s="43" t="s">
        <v>10</v>
      </c>
      <c r="T143" s="43" t="s">
        <v>10</v>
      </c>
      <c r="U143" s="43" t="s">
        <v>10</v>
      </c>
      <c r="V143" s="43" t="s">
        <v>10</v>
      </c>
      <c r="W143" s="43" t="s">
        <v>10</v>
      </c>
      <c r="X143" s="43" t="s">
        <v>10</v>
      </c>
      <c r="Y143" s="43" t="s">
        <v>10</v>
      </c>
      <c r="Z143" s="43" t="s">
        <v>10</v>
      </c>
      <c r="AA143" s="43" t="s">
        <v>10</v>
      </c>
      <c r="AB143" s="43" t="s">
        <v>10</v>
      </c>
      <c r="AC143" s="43" t="s">
        <v>10</v>
      </c>
      <c r="AD143" s="43" t="s">
        <v>10</v>
      </c>
      <c r="AE143" s="43" t="s">
        <v>10</v>
      </c>
      <c r="AF143" s="43" t="s">
        <v>10</v>
      </c>
      <c r="AG143" s="43" t="s">
        <v>10</v>
      </c>
      <c r="AH143" s="43" t="s">
        <v>10</v>
      </c>
      <c r="AI143" s="43" t="s">
        <v>10</v>
      </c>
      <c r="AJ143" s="43" t="s">
        <v>10</v>
      </c>
      <c r="AK143" s="43" t="s">
        <v>10</v>
      </c>
      <c r="AL143" s="43" t="s">
        <v>10</v>
      </c>
      <c r="AM143" s="43" t="s">
        <v>10</v>
      </c>
      <c r="AN143" s="43" t="s">
        <v>10</v>
      </c>
      <c r="AO143" s="43" t="s">
        <v>10</v>
      </c>
      <c r="AP143" s="43" t="s">
        <v>10</v>
      </c>
      <c r="AQ143" s="43" t="s">
        <v>10</v>
      </c>
      <c r="AR143" s="43" t="s">
        <v>10</v>
      </c>
      <c r="AS143" s="43" t="s">
        <v>10</v>
      </c>
      <c r="AT143" s="43" t="s">
        <v>10</v>
      </c>
      <c r="AU143" s="43" t="s">
        <v>10</v>
      </c>
      <c r="AV143" s="43" t="s">
        <v>10</v>
      </c>
      <c r="AW143" s="43" t="s">
        <v>10</v>
      </c>
      <c r="AX143" s="43" t="s">
        <v>10</v>
      </c>
      <c r="AY143" s="43" t="s">
        <v>10</v>
      </c>
      <c r="AZ143" s="43" t="s">
        <v>10</v>
      </c>
      <c r="BA143" s="43" t="s">
        <v>10</v>
      </c>
      <c r="BB143" s="43" t="s">
        <v>10</v>
      </c>
      <c r="BC143" s="43" t="s">
        <v>10</v>
      </c>
      <c r="BD143" s="43" t="s">
        <v>10</v>
      </c>
      <c r="BE143" s="43" t="s">
        <v>10</v>
      </c>
      <c r="BF143" s="43" t="s">
        <v>10</v>
      </c>
      <c r="BG143" s="43" t="s">
        <v>10</v>
      </c>
      <c r="BH143" s="41" t="s">
        <v>10</v>
      </c>
      <c r="BI143" s="41" t="s">
        <v>10</v>
      </c>
      <c r="BJ143" s="41" t="str">
        <f t="shared" si="5"/>
        <v/>
      </c>
    </row>
    <row r="144" spans="1:62">
      <c r="A144" s="43">
        <v>120</v>
      </c>
      <c r="B144" s="43" t="s">
        <v>10</v>
      </c>
      <c r="C144" s="43" t="s">
        <v>10</v>
      </c>
      <c r="D144" s="43" t="s">
        <v>10</v>
      </c>
      <c r="E144" s="43" t="s">
        <v>10</v>
      </c>
      <c r="F144" s="43" t="s">
        <v>10</v>
      </c>
      <c r="G144" s="43" t="s">
        <v>10</v>
      </c>
      <c r="H144" s="43" t="s">
        <v>10</v>
      </c>
      <c r="I144" s="43" t="s">
        <v>10</v>
      </c>
      <c r="J144" s="43" t="s">
        <v>10</v>
      </c>
      <c r="K144" s="43" t="s">
        <v>10</v>
      </c>
      <c r="L144" s="43" t="s">
        <v>10</v>
      </c>
      <c r="M144" s="43" t="s">
        <v>10</v>
      </c>
      <c r="N144" s="43" t="s">
        <v>10</v>
      </c>
      <c r="O144" s="43" t="s">
        <v>10</v>
      </c>
      <c r="P144" s="43" t="s">
        <v>10</v>
      </c>
      <c r="Q144" s="43" t="s">
        <v>10</v>
      </c>
      <c r="R144" s="43" t="s">
        <v>10</v>
      </c>
      <c r="S144" s="43" t="s">
        <v>10</v>
      </c>
      <c r="T144" s="43" t="s">
        <v>10</v>
      </c>
      <c r="U144" s="43" t="s">
        <v>10</v>
      </c>
      <c r="V144" s="43" t="s">
        <v>10</v>
      </c>
      <c r="W144" s="43" t="s">
        <v>10</v>
      </c>
      <c r="X144" s="43" t="s">
        <v>10</v>
      </c>
      <c r="Y144" s="43" t="s">
        <v>10</v>
      </c>
      <c r="Z144" s="43" t="s">
        <v>10</v>
      </c>
      <c r="AA144" s="43" t="s">
        <v>10</v>
      </c>
      <c r="AB144" s="43" t="s">
        <v>10</v>
      </c>
      <c r="AC144" s="43" t="s">
        <v>10</v>
      </c>
      <c r="AD144" s="43" t="s">
        <v>10</v>
      </c>
      <c r="AE144" s="43" t="s">
        <v>10</v>
      </c>
      <c r="AF144" s="43" t="s">
        <v>10</v>
      </c>
      <c r="AG144" s="43" t="s">
        <v>10</v>
      </c>
      <c r="AH144" s="43" t="s">
        <v>10</v>
      </c>
      <c r="AI144" s="43" t="s">
        <v>10</v>
      </c>
      <c r="AJ144" s="43" t="s">
        <v>10</v>
      </c>
      <c r="AK144" s="43" t="s">
        <v>10</v>
      </c>
      <c r="AL144" s="43" t="s">
        <v>10</v>
      </c>
      <c r="AM144" s="43" t="s">
        <v>10</v>
      </c>
      <c r="AN144" s="43" t="s">
        <v>10</v>
      </c>
      <c r="AO144" s="43" t="s">
        <v>10</v>
      </c>
      <c r="AP144" s="43" t="s">
        <v>10</v>
      </c>
      <c r="AQ144" s="43" t="s">
        <v>10</v>
      </c>
      <c r="AR144" s="43" t="s">
        <v>10</v>
      </c>
      <c r="AS144" s="43" t="s">
        <v>10</v>
      </c>
      <c r="AT144" s="43" t="s">
        <v>10</v>
      </c>
      <c r="AU144" s="43" t="s">
        <v>10</v>
      </c>
      <c r="AV144" s="43" t="s">
        <v>10</v>
      </c>
      <c r="AW144" s="43" t="s">
        <v>10</v>
      </c>
      <c r="AX144" s="43" t="s">
        <v>10</v>
      </c>
      <c r="AY144" s="43" t="s">
        <v>10</v>
      </c>
      <c r="AZ144" s="43" t="s">
        <v>10</v>
      </c>
      <c r="BA144" s="43" t="s">
        <v>10</v>
      </c>
      <c r="BB144" s="43" t="s">
        <v>10</v>
      </c>
      <c r="BC144" s="43" t="s">
        <v>10</v>
      </c>
      <c r="BD144" s="43" t="s">
        <v>10</v>
      </c>
      <c r="BE144" s="43" t="s">
        <v>10</v>
      </c>
      <c r="BF144" s="43" t="s">
        <v>10</v>
      </c>
      <c r="BG144" s="43" t="s">
        <v>10</v>
      </c>
      <c r="BH144" s="41" t="s">
        <v>10</v>
      </c>
      <c r="BI144" s="41" t="s">
        <v>10</v>
      </c>
      <c r="BJ144" s="41" t="str">
        <f t="shared" si="5"/>
        <v/>
      </c>
    </row>
    <row r="145" spans="1:62">
      <c r="A145" s="43">
        <v>120</v>
      </c>
      <c r="B145" s="43" t="s">
        <v>10</v>
      </c>
      <c r="C145" s="43" t="s">
        <v>10</v>
      </c>
      <c r="D145" s="43" t="s">
        <v>10</v>
      </c>
      <c r="E145" s="43" t="s">
        <v>10</v>
      </c>
      <c r="F145" s="43" t="s">
        <v>10</v>
      </c>
      <c r="G145" s="43" t="s">
        <v>10</v>
      </c>
      <c r="H145" s="43" t="s">
        <v>10</v>
      </c>
      <c r="I145" s="43" t="s">
        <v>10</v>
      </c>
      <c r="J145" s="43" t="s">
        <v>10</v>
      </c>
      <c r="K145" s="43" t="s">
        <v>10</v>
      </c>
      <c r="L145" s="43" t="s">
        <v>10</v>
      </c>
      <c r="M145" s="43" t="s">
        <v>10</v>
      </c>
      <c r="N145" s="43" t="s">
        <v>10</v>
      </c>
      <c r="O145" s="43" t="s">
        <v>10</v>
      </c>
      <c r="P145" s="43" t="s">
        <v>10</v>
      </c>
      <c r="Q145" s="43" t="s">
        <v>10</v>
      </c>
      <c r="R145" s="43" t="s">
        <v>10</v>
      </c>
      <c r="S145" s="43" t="s">
        <v>10</v>
      </c>
      <c r="T145" s="43" t="s">
        <v>10</v>
      </c>
      <c r="U145" s="43" t="s">
        <v>10</v>
      </c>
      <c r="V145" s="43" t="s">
        <v>10</v>
      </c>
      <c r="W145" s="43" t="s">
        <v>10</v>
      </c>
      <c r="X145" s="43" t="s">
        <v>10</v>
      </c>
      <c r="Y145" s="43" t="s">
        <v>10</v>
      </c>
      <c r="Z145" s="43" t="s">
        <v>10</v>
      </c>
      <c r="AA145" s="43" t="s">
        <v>10</v>
      </c>
      <c r="AB145" s="43" t="s">
        <v>10</v>
      </c>
      <c r="AC145" s="43" t="s">
        <v>10</v>
      </c>
      <c r="AD145" s="43" t="s">
        <v>10</v>
      </c>
      <c r="AE145" s="43" t="s">
        <v>10</v>
      </c>
      <c r="AF145" s="43" t="s">
        <v>10</v>
      </c>
      <c r="AG145" s="43" t="s">
        <v>10</v>
      </c>
      <c r="AH145" s="43" t="s">
        <v>10</v>
      </c>
      <c r="AI145" s="43" t="s">
        <v>10</v>
      </c>
      <c r="AJ145" s="43" t="s">
        <v>10</v>
      </c>
      <c r="AK145" s="43" t="s">
        <v>10</v>
      </c>
      <c r="AL145" s="43" t="s">
        <v>10</v>
      </c>
      <c r="AM145" s="43" t="s">
        <v>10</v>
      </c>
      <c r="AN145" s="43" t="s">
        <v>10</v>
      </c>
      <c r="AO145" s="43" t="s">
        <v>10</v>
      </c>
      <c r="AP145" s="43" t="s">
        <v>10</v>
      </c>
      <c r="AQ145" s="43" t="s">
        <v>10</v>
      </c>
      <c r="AR145" s="43" t="s">
        <v>10</v>
      </c>
      <c r="AS145" s="43" t="s">
        <v>10</v>
      </c>
      <c r="AT145" s="43" t="s">
        <v>10</v>
      </c>
      <c r="AU145" s="43" t="s">
        <v>10</v>
      </c>
      <c r="AV145" s="43" t="s">
        <v>10</v>
      </c>
      <c r="AW145" s="43" t="s">
        <v>10</v>
      </c>
      <c r="AX145" s="43" t="s">
        <v>10</v>
      </c>
      <c r="AY145" s="43" t="s">
        <v>10</v>
      </c>
      <c r="AZ145" s="43" t="s">
        <v>10</v>
      </c>
      <c r="BA145" s="43" t="s">
        <v>10</v>
      </c>
      <c r="BB145" s="43" t="s">
        <v>10</v>
      </c>
      <c r="BC145" s="43" t="s">
        <v>10</v>
      </c>
      <c r="BD145" s="43" t="s">
        <v>10</v>
      </c>
      <c r="BE145" s="43" t="s">
        <v>10</v>
      </c>
      <c r="BF145" s="43" t="s">
        <v>10</v>
      </c>
      <c r="BG145" s="43" t="s">
        <v>10</v>
      </c>
      <c r="BH145" s="41" t="s">
        <v>10</v>
      </c>
      <c r="BI145" s="41" t="s">
        <v>10</v>
      </c>
      <c r="BJ145" s="41" t="str">
        <f t="shared" si="5"/>
        <v/>
      </c>
    </row>
    <row r="146" spans="1:62">
      <c r="A146" s="43">
        <v>120</v>
      </c>
      <c r="B146" s="43" t="s">
        <v>10</v>
      </c>
      <c r="C146" s="43" t="s">
        <v>10</v>
      </c>
      <c r="D146" s="43" t="s">
        <v>10</v>
      </c>
      <c r="E146" s="43" t="s">
        <v>10</v>
      </c>
      <c r="F146" s="43" t="s">
        <v>10</v>
      </c>
      <c r="G146" s="43" t="s">
        <v>10</v>
      </c>
      <c r="H146" s="43" t="s">
        <v>10</v>
      </c>
      <c r="I146" s="43" t="s">
        <v>10</v>
      </c>
      <c r="J146" s="43" t="s">
        <v>10</v>
      </c>
      <c r="K146" s="43" t="s">
        <v>10</v>
      </c>
      <c r="L146" s="43" t="s">
        <v>10</v>
      </c>
      <c r="M146" s="43" t="s">
        <v>10</v>
      </c>
      <c r="N146" s="43" t="s">
        <v>10</v>
      </c>
      <c r="O146" s="43" t="s">
        <v>10</v>
      </c>
      <c r="P146" s="43" t="s">
        <v>10</v>
      </c>
      <c r="Q146" s="43" t="s">
        <v>10</v>
      </c>
      <c r="R146" s="43" t="s">
        <v>10</v>
      </c>
      <c r="S146" s="43" t="s">
        <v>10</v>
      </c>
      <c r="T146" s="43" t="s">
        <v>10</v>
      </c>
      <c r="U146" s="43" t="s">
        <v>10</v>
      </c>
      <c r="V146" s="43" t="s">
        <v>10</v>
      </c>
      <c r="W146" s="43" t="s">
        <v>10</v>
      </c>
      <c r="X146" s="43" t="s">
        <v>10</v>
      </c>
      <c r="Y146" s="43" t="s">
        <v>10</v>
      </c>
      <c r="Z146" s="43" t="s">
        <v>10</v>
      </c>
      <c r="AA146" s="43" t="s">
        <v>10</v>
      </c>
      <c r="AB146" s="43" t="s">
        <v>10</v>
      </c>
      <c r="AC146" s="43" t="s">
        <v>10</v>
      </c>
      <c r="AD146" s="43" t="s">
        <v>10</v>
      </c>
      <c r="AE146" s="43" t="s">
        <v>10</v>
      </c>
      <c r="AF146" s="43" t="s">
        <v>10</v>
      </c>
      <c r="AG146" s="43" t="s">
        <v>10</v>
      </c>
      <c r="AH146" s="43" t="s">
        <v>10</v>
      </c>
      <c r="AI146" s="43" t="s">
        <v>10</v>
      </c>
      <c r="AJ146" s="43" t="s">
        <v>10</v>
      </c>
      <c r="AK146" s="43" t="s">
        <v>10</v>
      </c>
      <c r="AL146" s="43" t="s">
        <v>10</v>
      </c>
      <c r="AM146" s="43" t="s">
        <v>10</v>
      </c>
      <c r="AN146" s="43" t="s">
        <v>10</v>
      </c>
      <c r="AO146" s="43" t="s">
        <v>10</v>
      </c>
      <c r="AP146" s="43" t="s">
        <v>10</v>
      </c>
      <c r="AQ146" s="43" t="s">
        <v>10</v>
      </c>
      <c r="AR146" s="43" t="s">
        <v>10</v>
      </c>
      <c r="AS146" s="43" t="s">
        <v>10</v>
      </c>
      <c r="AT146" s="43" t="s">
        <v>10</v>
      </c>
      <c r="AU146" s="43" t="s">
        <v>10</v>
      </c>
      <c r="AV146" s="43" t="s">
        <v>10</v>
      </c>
      <c r="AW146" s="43" t="s">
        <v>10</v>
      </c>
      <c r="AX146" s="43" t="s">
        <v>10</v>
      </c>
      <c r="AY146" s="43" t="s">
        <v>10</v>
      </c>
      <c r="AZ146" s="43" t="s">
        <v>10</v>
      </c>
      <c r="BA146" s="43" t="s">
        <v>10</v>
      </c>
      <c r="BB146" s="43" t="s">
        <v>10</v>
      </c>
      <c r="BC146" s="43" t="s">
        <v>10</v>
      </c>
      <c r="BD146" s="43" t="s">
        <v>10</v>
      </c>
      <c r="BE146" s="43" t="s">
        <v>10</v>
      </c>
      <c r="BF146" s="43" t="s">
        <v>10</v>
      </c>
      <c r="BG146" s="43" t="s">
        <v>10</v>
      </c>
      <c r="BH146" s="41" t="s">
        <v>10</v>
      </c>
      <c r="BI146" s="41" t="s">
        <v>10</v>
      </c>
      <c r="BJ146" s="41" t="str">
        <f t="shared" si="5"/>
        <v/>
      </c>
    </row>
    <row r="147" spans="1:62">
      <c r="A147" s="43">
        <v>120</v>
      </c>
      <c r="B147" s="43" t="s">
        <v>10</v>
      </c>
      <c r="C147" s="43" t="s">
        <v>10</v>
      </c>
      <c r="D147" s="43" t="s">
        <v>10</v>
      </c>
      <c r="E147" s="43" t="s">
        <v>10</v>
      </c>
      <c r="F147" s="43" t="s">
        <v>10</v>
      </c>
      <c r="G147" s="43" t="s">
        <v>10</v>
      </c>
      <c r="H147" s="43" t="s">
        <v>10</v>
      </c>
      <c r="I147" s="43" t="s">
        <v>10</v>
      </c>
      <c r="J147" s="43" t="s">
        <v>10</v>
      </c>
      <c r="K147" s="43" t="s">
        <v>10</v>
      </c>
      <c r="L147" s="43" t="s">
        <v>10</v>
      </c>
      <c r="M147" s="43" t="s">
        <v>10</v>
      </c>
      <c r="N147" s="43" t="s">
        <v>10</v>
      </c>
      <c r="O147" s="43" t="s">
        <v>10</v>
      </c>
      <c r="P147" s="43" t="s">
        <v>10</v>
      </c>
      <c r="Q147" s="43" t="s">
        <v>10</v>
      </c>
      <c r="R147" s="43" t="s">
        <v>10</v>
      </c>
      <c r="S147" s="43" t="s">
        <v>10</v>
      </c>
      <c r="T147" s="43" t="s">
        <v>10</v>
      </c>
      <c r="U147" s="43" t="s">
        <v>10</v>
      </c>
      <c r="V147" s="43" t="s">
        <v>10</v>
      </c>
      <c r="W147" s="43" t="s">
        <v>10</v>
      </c>
      <c r="X147" s="43" t="s">
        <v>10</v>
      </c>
      <c r="Y147" s="43" t="s">
        <v>10</v>
      </c>
      <c r="Z147" s="43" t="s">
        <v>10</v>
      </c>
      <c r="AA147" s="43" t="s">
        <v>10</v>
      </c>
      <c r="AB147" s="43" t="s">
        <v>10</v>
      </c>
      <c r="AC147" s="43" t="s">
        <v>10</v>
      </c>
      <c r="AD147" s="43" t="s">
        <v>10</v>
      </c>
      <c r="AE147" s="43" t="s">
        <v>10</v>
      </c>
      <c r="AF147" s="43" t="s">
        <v>10</v>
      </c>
      <c r="AG147" s="43" t="s">
        <v>10</v>
      </c>
      <c r="AH147" s="43" t="s">
        <v>10</v>
      </c>
      <c r="AI147" s="43" t="s">
        <v>10</v>
      </c>
      <c r="AJ147" s="43" t="s">
        <v>10</v>
      </c>
      <c r="AK147" s="43" t="s">
        <v>10</v>
      </c>
      <c r="AL147" s="43" t="s">
        <v>10</v>
      </c>
      <c r="AM147" s="43" t="s">
        <v>10</v>
      </c>
      <c r="AN147" s="43" t="s">
        <v>10</v>
      </c>
      <c r="AO147" s="43" t="s">
        <v>10</v>
      </c>
      <c r="AP147" s="43" t="s">
        <v>10</v>
      </c>
      <c r="AQ147" s="43" t="s">
        <v>10</v>
      </c>
      <c r="AR147" s="43" t="s">
        <v>10</v>
      </c>
      <c r="AS147" s="43" t="s">
        <v>10</v>
      </c>
      <c r="AT147" s="43" t="s">
        <v>10</v>
      </c>
      <c r="AU147" s="43" t="s">
        <v>10</v>
      </c>
      <c r="AV147" s="43" t="s">
        <v>10</v>
      </c>
      <c r="AW147" s="43" t="s">
        <v>10</v>
      </c>
      <c r="AX147" s="43" t="s">
        <v>10</v>
      </c>
      <c r="AY147" s="43" t="s">
        <v>10</v>
      </c>
      <c r="AZ147" s="43" t="s">
        <v>10</v>
      </c>
      <c r="BA147" s="43" t="s">
        <v>10</v>
      </c>
      <c r="BB147" s="43" t="s">
        <v>10</v>
      </c>
      <c r="BC147" s="43" t="s">
        <v>10</v>
      </c>
      <c r="BD147" s="43" t="s">
        <v>10</v>
      </c>
      <c r="BE147" s="43" t="s">
        <v>10</v>
      </c>
      <c r="BF147" s="43" t="s">
        <v>10</v>
      </c>
      <c r="BG147" s="43" t="s">
        <v>10</v>
      </c>
      <c r="BH147" s="41" t="s">
        <v>10</v>
      </c>
      <c r="BI147" s="41" t="s">
        <v>10</v>
      </c>
      <c r="BJ147" s="41" t="str">
        <f t="shared" si="5"/>
        <v/>
      </c>
    </row>
    <row r="148" spans="1:62">
      <c r="A148" s="43">
        <v>120</v>
      </c>
      <c r="B148" s="43" t="s">
        <v>10</v>
      </c>
      <c r="C148" s="43" t="s">
        <v>10</v>
      </c>
      <c r="D148" s="43" t="s">
        <v>10</v>
      </c>
      <c r="E148" s="43" t="s">
        <v>10</v>
      </c>
      <c r="F148" s="43" t="s">
        <v>10</v>
      </c>
      <c r="G148" s="43" t="s">
        <v>10</v>
      </c>
      <c r="H148" s="43" t="s">
        <v>10</v>
      </c>
      <c r="I148" s="43" t="s">
        <v>10</v>
      </c>
      <c r="J148" s="43" t="s">
        <v>10</v>
      </c>
      <c r="K148" s="43" t="s">
        <v>10</v>
      </c>
      <c r="L148" s="43" t="s">
        <v>10</v>
      </c>
      <c r="M148" s="43" t="s">
        <v>10</v>
      </c>
      <c r="N148" s="43" t="s">
        <v>10</v>
      </c>
      <c r="O148" s="43" t="s">
        <v>10</v>
      </c>
      <c r="P148" s="43" t="s">
        <v>10</v>
      </c>
      <c r="Q148" s="43" t="s">
        <v>10</v>
      </c>
      <c r="R148" s="43" t="s">
        <v>10</v>
      </c>
      <c r="S148" s="43" t="s">
        <v>10</v>
      </c>
      <c r="T148" s="43" t="s">
        <v>10</v>
      </c>
      <c r="U148" s="43" t="s">
        <v>10</v>
      </c>
      <c r="V148" s="43" t="s">
        <v>10</v>
      </c>
      <c r="W148" s="43" t="s">
        <v>10</v>
      </c>
      <c r="X148" s="43" t="s">
        <v>10</v>
      </c>
      <c r="Y148" s="43" t="s">
        <v>10</v>
      </c>
      <c r="Z148" s="43" t="s">
        <v>10</v>
      </c>
      <c r="AA148" s="43" t="s">
        <v>10</v>
      </c>
      <c r="AB148" s="43" t="s">
        <v>10</v>
      </c>
      <c r="AC148" s="43" t="s">
        <v>10</v>
      </c>
      <c r="AD148" s="43" t="s">
        <v>10</v>
      </c>
      <c r="AE148" s="43" t="s">
        <v>10</v>
      </c>
      <c r="AF148" s="43" t="s">
        <v>10</v>
      </c>
      <c r="AG148" s="43" t="s">
        <v>10</v>
      </c>
      <c r="AH148" s="43" t="s">
        <v>10</v>
      </c>
      <c r="AI148" s="43" t="s">
        <v>10</v>
      </c>
      <c r="AJ148" s="43" t="s">
        <v>10</v>
      </c>
      <c r="AK148" s="43" t="s">
        <v>10</v>
      </c>
      <c r="AL148" s="43" t="s">
        <v>10</v>
      </c>
      <c r="AM148" s="43" t="s">
        <v>10</v>
      </c>
      <c r="AN148" s="43" t="s">
        <v>10</v>
      </c>
      <c r="AO148" s="43" t="s">
        <v>10</v>
      </c>
      <c r="AP148" s="43" t="s">
        <v>10</v>
      </c>
      <c r="AQ148" s="43" t="s">
        <v>10</v>
      </c>
      <c r="AR148" s="43" t="s">
        <v>10</v>
      </c>
      <c r="AS148" s="43" t="s">
        <v>10</v>
      </c>
      <c r="AT148" s="43" t="s">
        <v>10</v>
      </c>
      <c r="AU148" s="43" t="s">
        <v>10</v>
      </c>
      <c r="AV148" s="43" t="s">
        <v>10</v>
      </c>
      <c r="AW148" s="43" t="s">
        <v>10</v>
      </c>
      <c r="AX148" s="43" t="s">
        <v>10</v>
      </c>
      <c r="AY148" s="43" t="s">
        <v>10</v>
      </c>
      <c r="AZ148" s="43" t="s">
        <v>10</v>
      </c>
      <c r="BA148" s="43" t="s">
        <v>10</v>
      </c>
      <c r="BB148" s="43" t="s">
        <v>10</v>
      </c>
      <c r="BC148" s="43" t="s">
        <v>10</v>
      </c>
      <c r="BD148" s="43" t="s">
        <v>10</v>
      </c>
      <c r="BE148" s="43" t="s">
        <v>10</v>
      </c>
      <c r="BF148" s="43" t="s">
        <v>10</v>
      </c>
      <c r="BG148" s="43" t="s">
        <v>10</v>
      </c>
      <c r="BH148" s="41" t="s">
        <v>10</v>
      </c>
      <c r="BI148" s="41" t="s">
        <v>10</v>
      </c>
      <c r="BJ148" s="41" t="str">
        <f t="shared" si="5"/>
        <v/>
      </c>
    </row>
    <row r="149" spans="1:62">
      <c r="A149" s="43">
        <v>120</v>
      </c>
      <c r="B149" s="43" t="s">
        <v>10</v>
      </c>
      <c r="C149" s="43" t="s">
        <v>10</v>
      </c>
      <c r="D149" s="43" t="s">
        <v>10</v>
      </c>
      <c r="E149" s="43" t="s">
        <v>10</v>
      </c>
      <c r="F149" s="43" t="s">
        <v>10</v>
      </c>
      <c r="G149" s="43" t="s">
        <v>10</v>
      </c>
      <c r="H149" s="43" t="s">
        <v>10</v>
      </c>
      <c r="I149" s="43" t="s">
        <v>10</v>
      </c>
      <c r="J149" s="43" t="s">
        <v>10</v>
      </c>
      <c r="K149" s="43" t="s">
        <v>10</v>
      </c>
      <c r="L149" s="43" t="s">
        <v>10</v>
      </c>
      <c r="M149" s="43" t="s">
        <v>10</v>
      </c>
      <c r="N149" s="43" t="s">
        <v>10</v>
      </c>
      <c r="O149" s="43" t="s">
        <v>10</v>
      </c>
      <c r="P149" s="43" t="s">
        <v>10</v>
      </c>
      <c r="Q149" s="43" t="s">
        <v>10</v>
      </c>
      <c r="R149" s="43" t="s">
        <v>10</v>
      </c>
      <c r="S149" s="43" t="s">
        <v>10</v>
      </c>
      <c r="T149" s="43" t="s">
        <v>10</v>
      </c>
      <c r="U149" s="43" t="s">
        <v>10</v>
      </c>
      <c r="V149" s="43" t="s">
        <v>10</v>
      </c>
      <c r="W149" s="43" t="s">
        <v>10</v>
      </c>
      <c r="X149" s="43" t="s">
        <v>10</v>
      </c>
      <c r="Y149" s="43" t="s">
        <v>10</v>
      </c>
      <c r="Z149" s="43" t="s">
        <v>10</v>
      </c>
      <c r="AA149" s="43" t="s">
        <v>10</v>
      </c>
      <c r="AB149" s="43" t="s">
        <v>10</v>
      </c>
      <c r="AC149" s="43" t="s">
        <v>10</v>
      </c>
      <c r="AD149" s="43" t="s">
        <v>10</v>
      </c>
      <c r="AE149" s="43" t="s">
        <v>10</v>
      </c>
      <c r="AF149" s="43" t="s">
        <v>10</v>
      </c>
      <c r="AG149" s="43" t="s">
        <v>10</v>
      </c>
      <c r="AH149" s="43" t="s">
        <v>10</v>
      </c>
      <c r="AI149" s="43" t="s">
        <v>10</v>
      </c>
      <c r="AJ149" s="43" t="s">
        <v>10</v>
      </c>
      <c r="AK149" s="43" t="s">
        <v>10</v>
      </c>
      <c r="AL149" s="43" t="s">
        <v>10</v>
      </c>
      <c r="AM149" s="43" t="s">
        <v>10</v>
      </c>
      <c r="AN149" s="43" t="s">
        <v>10</v>
      </c>
      <c r="AO149" s="43" t="s">
        <v>10</v>
      </c>
      <c r="AP149" s="43" t="s">
        <v>10</v>
      </c>
      <c r="AQ149" s="43" t="s">
        <v>10</v>
      </c>
      <c r="AR149" s="43" t="s">
        <v>10</v>
      </c>
      <c r="AS149" s="43" t="s">
        <v>10</v>
      </c>
      <c r="AT149" s="43" t="s">
        <v>10</v>
      </c>
      <c r="AU149" s="43" t="s">
        <v>10</v>
      </c>
      <c r="AV149" s="43" t="s">
        <v>10</v>
      </c>
      <c r="AW149" s="43" t="s">
        <v>10</v>
      </c>
      <c r="AX149" s="43" t="s">
        <v>10</v>
      </c>
      <c r="AY149" s="43" t="s">
        <v>10</v>
      </c>
      <c r="AZ149" s="43" t="s">
        <v>10</v>
      </c>
      <c r="BA149" s="43" t="s">
        <v>10</v>
      </c>
      <c r="BB149" s="43" t="s">
        <v>10</v>
      </c>
      <c r="BC149" s="43" t="s">
        <v>10</v>
      </c>
      <c r="BD149" s="43" t="s">
        <v>10</v>
      </c>
      <c r="BE149" s="43" t="s">
        <v>10</v>
      </c>
      <c r="BF149" s="43" t="s">
        <v>10</v>
      </c>
      <c r="BG149" s="43" t="s">
        <v>10</v>
      </c>
      <c r="BH149" s="41" t="s">
        <v>10</v>
      </c>
      <c r="BI149" s="41" t="s">
        <v>10</v>
      </c>
      <c r="BJ149" s="41" t="str">
        <f t="shared" si="5"/>
        <v/>
      </c>
    </row>
    <row r="150" spans="1:62">
      <c r="A150" s="43">
        <v>120</v>
      </c>
      <c r="B150" s="43" t="s">
        <v>10</v>
      </c>
      <c r="C150" s="43" t="s">
        <v>10</v>
      </c>
      <c r="D150" s="43" t="s">
        <v>10</v>
      </c>
      <c r="E150" s="43" t="s">
        <v>10</v>
      </c>
      <c r="F150" s="43" t="s">
        <v>10</v>
      </c>
      <c r="G150" s="43" t="s">
        <v>10</v>
      </c>
      <c r="H150" s="43" t="s">
        <v>10</v>
      </c>
      <c r="I150" s="43" t="s">
        <v>10</v>
      </c>
      <c r="J150" s="43" t="s">
        <v>10</v>
      </c>
      <c r="K150" s="43" t="s">
        <v>10</v>
      </c>
      <c r="L150" s="43" t="s">
        <v>10</v>
      </c>
      <c r="M150" s="43" t="s">
        <v>10</v>
      </c>
      <c r="N150" s="43" t="s">
        <v>10</v>
      </c>
      <c r="O150" s="43" t="s">
        <v>10</v>
      </c>
      <c r="P150" s="43" t="s">
        <v>10</v>
      </c>
      <c r="Q150" s="43" t="s">
        <v>10</v>
      </c>
      <c r="R150" s="43" t="s">
        <v>10</v>
      </c>
      <c r="S150" s="43" t="s">
        <v>10</v>
      </c>
      <c r="T150" s="43" t="s">
        <v>10</v>
      </c>
      <c r="U150" s="43" t="s">
        <v>10</v>
      </c>
      <c r="V150" s="43" t="s">
        <v>10</v>
      </c>
      <c r="W150" s="43" t="s">
        <v>10</v>
      </c>
      <c r="X150" s="43" t="s">
        <v>10</v>
      </c>
      <c r="Y150" s="43" t="s">
        <v>10</v>
      </c>
      <c r="Z150" s="43" t="s">
        <v>10</v>
      </c>
      <c r="AA150" s="43" t="s">
        <v>10</v>
      </c>
      <c r="AB150" s="43" t="s">
        <v>10</v>
      </c>
      <c r="AC150" s="43" t="s">
        <v>10</v>
      </c>
      <c r="AD150" s="43" t="s">
        <v>10</v>
      </c>
      <c r="AE150" s="43" t="s">
        <v>10</v>
      </c>
      <c r="AF150" s="43" t="s">
        <v>10</v>
      </c>
      <c r="AG150" s="43" t="s">
        <v>10</v>
      </c>
      <c r="AH150" s="43" t="s">
        <v>10</v>
      </c>
      <c r="AI150" s="43" t="s">
        <v>10</v>
      </c>
      <c r="AJ150" s="43" t="s">
        <v>10</v>
      </c>
      <c r="AK150" s="43" t="s">
        <v>10</v>
      </c>
      <c r="AL150" s="43" t="s">
        <v>10</v>
      </c>
      <c r="AM150" s="43" t="s">
        <v>10</v>
      </c>
      <c r="AN150" s="43" t="s">
        <v>10</v>
      </c>
      <c r="AO150" s="43" t="s">
        <v>10</v>
      </c>
      <c r="AP150" s="43" t="s">
        <v>10</v>
      </c>
      <c r="AQ150" s="43" t="s">
        <v>10</v>
      </c>
      <c r="AR150" s="43" t="s">
        <v>10</v>
      </c>
      <c r="AS150" s="43" t="s">
        <v>10</v>
      </c>
      <c r="AT150" s="43" t="s">
        <v>10</v>
      </c>
      <c r="AU150" s="43" t="s">
        <v>10</v>
      </c>
      <c r="AV150" s="43" t="s">
        <v>10</v>
      </c>
      <c r="AW150" s="43" t="s">
        <v>10</v>
      </c>
      <c r="AX150" s="43" t="s">
        <v>10</v>
      </c>
      <c r="AY150" s="43" t="s">
        <v>10</v>
      </c>
      <c r="AZ150" s="43" t="s">
        <v>10</v>
      </c>
      <c r="BA150" s="43" t="s">
        <v>10</v>
      </c>
      <c r="BB150" s="43" t="s">
        <v>10</v>
      </c>
      <c r="BC150" s="43" t="s">
        <v>10</v>
      </c>
      <c r="BD150" s="43" t="s">
        <v>10</v>
      </c>
      <c r="BE150" s="43" t="s">
        <v>10</v>
      </c>
      <c r="BF150" s="43" t="s">
        <v>10</v>
      </c>
      <c r="BG150" s="43" t="s">
        <v>10</v>
      </c>
      <c r="BH150" s="41" t="s">
        <v>10</v>
      </c>
      <c r="BI150" s="41" t="s">
        <v>10</v>
      </c>
      <c r="BJ150" s="41" t="str">
        <f t="shared" si="5"/>
        <v/>
      </c>
    </row>
    <row r="151" spans="1:62">
      <c r="A151" s="43">
        <v>120</v>
      </c>
      <c r="B151" s="43" t="s">
        <v>10</v>
      </c>
      <c r="C151" s="43" t="s">
        <v>10</v>
      </c>
      <c r="D151" s="43" t="s">
        <v>10</v>
      </c>
      <c r="E151" s="43" t="s">
        <v>10</v>
      </c>
      <c r="F151" s="43" t="s">
        <v>10</v>
      </c>
      <c r="G151" s="43" t="s">
        <v>10</v>
      </c>
      <c r="H151" s="43" t="s">
        <v>10</v>
      </c>
      <c r="I151" s="43" t="s">
        <v>10</v>
      </c>
      <c r="J151" s="43" t="s">
        <v>10</v>
      </c>
      <c r="K151" s="43" t="s">
        <v>10</v>
      </c>
      <c r="L151" s="43" t="s">
        <v>10</v>
      </c>
      <c r="M151" s="43" t="s">
        <v>10</v>
      </c>
      <c r="N151" s="43" t="s">
        <v>10</v>
      </c>
      <c r="O151" s="43" t="s">
        <v>10</v>
      </c>
      <c r="P151" s="43" t="s">
        <v>10</v>
      </c>
      <c r="Q151" s="43" t="s">
        <v>10</v>
      </c>
      <c r="R151" s="43" t="s">
        <v>10</v>
      </c>
      <c r="S151" s="43" t="s">
        <v>10</v>
      </c>
      <c r="T151" s="43" t="s">
        <v>10</v>
      </c>
      <c r="U151" s="43" t="s">
        <v>10</v>
      </c>
      <c r="V151" s="43" t="s">
        <v>10</v>
      </c>
      <c r="W151" s="43" t="s">
        <v>10</v>
      </c>
      <c r="X151" s="43" t="s">
        <v>10</v>
      </c>
      <c r="Y151" s="43" t="s">
        <v>10</v>
      </c>
      <c r="Z151" s="43" t="s">
        <v>10</v>
      </c>
      <c r="AA151" s="43" t="s">
        <v>10</v>
      </c>
      <c r="AB151" s="43" t="s">
        <v>10</v>
      </c>
      <c r="AC151" s="43" t="s">
        <v>10</v>
      </c>
      <c r="AD151" s="43" t="s">
        <v>10</v>
      </c>
      <c r="AE151" s="43" t="s">
        <v>10</v>
      </c>
      <c r="AF151" s="43" t="s">
        <v>10</v>
      </c>
      <c r="AG151" s="43" t="s">
        <v>10</v>
      </c>
      <c r="AH151" s="43" t="s">
        <v>10</v>
      </c>
      <c r="AI151" s="43" t="s">
        <v>10</v>
      </c>
      <c r="AJ151" s="43" t="s">
        <v>10</v>
      </c>
      <c r="AK151" s="43" t="s">
        <v>10</v>
      </c>
      <c r="AL151" s="43" t="s">
        <v>10</v>
      </c>
      <c r="AM151" s="43" t="s">
        <v>10</v>
      </c>
      <c r="AN151" s="43" t="s">
        <v>10</v>
      </c>
      <c r="AO151" s="43" t="s">
        <v>10</v>
      </c>
      <c r="AP151" s="43" t="s">
        <v>10</v>
      </c>
      <c r="AQ151" s="43" t="s">
        <v>10</v>
      </c>
      <c r="AR151" s="43" t="s">
        <v>10</v>
      </c>
      <c r="AS151" s="43" t="s">
        <v>10</v>
      </c>
      <c r="AT151" s="43" t="s">
        <v>10</v>
      </c>
      <c r="AU151" s="43" t="s">
        <v>10</v>
      </c>
      <c r="AV151" s="43" t="s">
        <v>10</v>
      </c>
      <c r="AW151" s="43" t="s">
        <v>10</v>
      </c>
      <c r="AX151" s="43" t="s">
        <v>10</v>
      </c>
      <c r="AY151" s="43" t="s">
        <v>10</v>
      </c>
      <c r="AZ151" s="43" t="s">
        <v>10</v>
      </c>
      <c r="BA151" s="43" t="s">
        <v>10</v>
      </c>
      <c r="BB151" s="43" t="s">
        <v>10</v>
      </c>
      <c r="BC151" s="43" t="s">
        <v>10</v>
      </c>
      <c r="BD151" s="43" t="s">
        <v>10</v>
      </c>
      <c r="BE151" s="43" t="s">
        <v>10</v>
      </c>
      <c r="BF151" s="43" t="s">
        <v>10</v>
      </c>
      <c r="BG151" s="43" t="s">
        <v>10</v>
      </c>
      <c r="BH151" s="41" t="s">
        <v>10</v>
      </c>
      <c r="BI151" s="41" t="s">
        <v>10</v>
      </c>
      <c r="BJ151" s="41" t="str">
        <f t="shared" si="5"/>
        <v/>
      </c>
    </row>
    <row r="152" spans="1:62">
      <c r="A152" s="43">
        <v>120</v>
      </c>
      <c r="B152" s="43" t="s">
        <v>10</v>
      </c>
      <c r="C152" s="43" t="s">
        <v>10</v>
      </c>
      <c r="D152" s="43" t="s">
        <v>10</v>
      </c>
      <c r="E152" s="43" t="s">
        <v>10</v>
      </c>
      <c r="F152" s="43" t="s">
        <v>10</v>
      </c>
      <c r="G152" s="43" t="s">
        <v>10</v>
      </c>
      <c r="H152" s="43" t="s">
        <v>10</v>
      </c>
      <c r="I152" s="43" t="s">
        <v>10</v>
      </c>
      <c r="J152" s="43" t="s">
        <v>10</v>
      </c>
      <c r="K152" s="43" t="s">
        <v>10</v>
      </c>
      <c r="L152" s="43" t="s">
        <v>10</v>
      </c>
      <c r="M152" s="43" t="s">
        <v>10</v>
      </c>
      <c r="N152" s="43" t="s">
        <v>10</v>
      </c>
      <c r="O152" s="43" t="s">
        <v>10</v>
      </c>
      <c r="P152" s="43" t="s">
        <v>10</v>
      </c>
      <c r="Q152" s="43" t="s">
        <v>10</v>
      </c>
      <c r="R152" s="43" t="s">
        <v>10</v>
      </c>
      <c r="S152" s="43" t="s">
        <v>10</v>
      </c>
      <c r="T152" s="43" t="s">
        <v>10</v>
      </c>
      <c r="U152" s="43" t="s">
        <v>10</v>
      </c>
      <c r="V152" s="43" t="s">
        <v>10</v>
      </c>
      <c r="W152" s="43" t="s">
        <v>10</v>
      </c>
      <c r="X152" s="43" t="s">
        <v>10</v>
      </c>
      <c r="Y152" s="43" t="s">
        <v>10</v>
      </c>
      <c r="Z152" s="43" t="s">
        <v>10</v>
      </c>
      <c r="AA152" s="43" t="s">
        <v>10</v>
      </c>
      <c r="AB152" s="43" t="s">
        <v>10</v>
      </c>
      <c r="AC152" s="43" t="s">
        <v>10</v>
      </c>
      <c r="AD152" s="43" t="s">
        <v>10</v>
      </c>
      <c r="AE152" s="43" t="s">
        <v>10</v>
      </c>
      <c r="AF152" s="43" t="s">
        <v>10</v>
      </c>
      <c r="AG152" s="43" t="s">
        <v>10</v>
      </c>
      <c r="AH152" s="43" t="s">
        <v>10</v>
      </c>
      <c r="AI152" s="43" t="s">
        <v>10</v>
      </c>
      <c r="AJ152" s="43" t="s">
        <v>10</v>
      </c>
      <c r="AK152" s="43" t="s">
        <v>10</v>
      </c>
      <c r="AL152" s="43" t="s">
        <v>10</v>
      </c>
      <c r="AM152" s="43" t="s">
        <v>10</v>
      </c>
      <c r="AN152" s="43" t="s">
        <v>10</v>
      </c>
      <c r="AO152" s="43" t="s">
        <v>10</v>
      </c>
      <c r="AP152" s="43" t="s">
        <v>10</v>
      </c>
      <c r="AQ152" s="43" t="s">
        <v>10</v>
      </c>
      <c r="AR152" s="43" t="s">
        <v>10</v>
      </c>
      <c r="AS152" s="43" t="s">
        <v>10</v>
      </c>
      <c r="AT152" s="43" t="s">
        <v>10</v>
      </c>
      <c r="AU152" s="43" t="s">
        <v>10</v>
      </c>
      <c r="AV152" s="43" t="s">
        <v>10</v>
      </c>
      <c r="AW152" s="43" t="s">
        <v>10</v>
      </c>
      <c r="AX152" s="43" t="s">
        <v>10</v>
      </c>
      <c r="AY152" s="43" t="s">
        <v>10</v>
      </c>
      <c r="AZ152" s="43" t="s">
        <v>10</v>
      </c>
      <c r="BA152" s="43" t="s">
        <v>10</v>
      </c>
      <c r="BB152" s="43" t="s">
        <v>10</v>
      </c>
      <c r="BC152" s="43" t="s">
        <v>10</v>
      </c>
      <c r="BD152" s="43" t="s">
        <v>10</v>
      </c>
      <c r="BE152" s="43" t="s">
        <v>10</v>
      </c>
      <c r="BF152" s="43" t="s">
        <v>10</v>
      </c>
      <c r="BG152" s="43" t="s">
        <v>10</v>
      </c>
      <c r="BH152" s="41" t="s">
        <v>10</v>
      </c>
      <c r="BI152" s="41" t="s">
        <v>10</v>
      </c>
      <c r="BJ152" s="41" t="str">
        <f t="shared" si="5"/>
        <v/>
      </c>
    </row>
    <row r="153" spans="1:62">
      <c r="A153" s="43">
        <v>120</v>
      </c>
      <c r="B153" s="43" t="s">
        <v>10</v>
      </c>
      <c r="C153" s="43" t="s">
        <v>10</v>
      </c>
      <c r="D153" s="43" t="s">
        <v>10</v>
      </c>
      <c r="E153" s="43" t="s">
        <v>10</v>
      </c>
      <c r="F153" s="43" t="s">
        <v>10</v>
      </c>
      <c r="G153" s="43" t="s">
        <v>10</v>
      </c>
      <c r="H153" s="43" t="s">
        <v>10</v>
      </c>
      <c r="I153" s="43" t="s">
        <v>10</v>
      </c>
      <c r="J153" s="43" t="s">
        <v>10</v>
      </c>
      <c r="K153" s="43" t="s">
        <v>10</v>
      </c>
      <c r="L153" s="43" t="s">
        <v>10</v>
      </c>
      <c r="M153" s="43" t="s">
        <v>10</v>
      </c>
      <c r="N153" s="43" t="s">
        <v>10</v>
      </c>
      <c r="O153" s="43" t="s">
        <v>10</v>
      </c>
      <c r="P153" s="43" t="s">
        <v>10</v>
      </c>
      <c r="Q153" s="43" t="s">
        <v>10</v>
      </c>
      <c r="R153" s="43" t="s">
        <v>10</v>
      </c>
      <c r="S153" s="43" t="s">
        <v>10</v>
      </c>
      <c r="T153" s="43" t="s">
        <v>10</v>
      </c>
      <c r="U153" s="43" t="s">
        <v>10</v>
      </c>
      <c r="V153" s="43" t="s">
        <v>10</v>
      </c>
      <c r="W153" s="43" t="s">
        <v>10</v>
      </c>
      <c r="X153" s="43" t="s">
        <v>10</v>
      </c>
      <c r="Y153" s="43" t="s">
        <v>10</v>
      </c>
      <c r="Z153" s="43" t="s">
        <v>10</v>
      </c>
      <c r="AA153" s="43" t="s">
        <v>10</v>
      </c>
      <c r="AB153" s="43" t="s">
        <v>10</v>
      </c>
      <c r="AC153" s="43" t="s">
        <v>10</v>
      </c>
      <c r="AD153" s="43" t="s">
        <v>10</v>
      </c>
      <c r="AE153" s="43" t="s">
        <v>10</v>
      </c>
      <c r="AF153" s="43" t="s">
        <v>10</v>
      </c>
      <c r="AG153" s="43" t="s">
        <v>10</v>
      </c>
      <c r="AH153" s="43" t="s">
        <v>10</v>
      </c>
      <c r="AI153" s="43" t="s">
        <v>10</v>
      </c>
      <c r="AJ153" s="43" t="s">
        <v>10</v>
      </c>
      <c r="AK153" s="43" t="s">
        <v>10</v>
      </c>
      <c r="AL153" s="43" t="s">
        <v>10</v>
      </c>
      <c r="AM153" s="43" t="s">
        <v>10</v>
      </c>
      <c r="AN153" s="43" t="s">
        <v>10</v>
      </c>
      <c r="AO153" s="43" t="s">
        <v>10</v>
      </c>
      <c r="AP153" s="43" t="s">
        <v>10</v>
      </c>
      <c r="AQ153" s="43" t="s">
        <v>10</v>
      </c>
      <c r="AR153" s="43" t="s">
        <v>10</v>
      </c>
      <c r="AS153" s="43" t="s">
        <v>10</v>
      </c>
      <c r="AT153" s="43" t="s">
        <v>10</v>
      </c>
      <c r="AU153" s="43" t="s">
        <v>10</v>
      </c>
      <c r="AV153" s="43" t="s">
        <v>10</v>
      </c>
      <c r="AW153" s="43" t="s">
        <v>10</v>
      </c>
      <c r="AX153" s="43" t="s">
        <v>10</v>
      </c>
      <c r="AY153" s="43" t="s">
        <v>10</v>
      </c>
      <c r="AZ153" s="43" t="s">
        <v>10</v>
      </c>
      <c r="BA153" s="43" t="s">
        <v>10</v>
      </c>
      <c r="BB153" s="43" t="s">
        <v>10</v>
      </c>
      <c r="BC153" s="43" t="s">
        <v>10</v>
      </c>
      <c r="BD153" s="43" t="s">
        <v>10</v>
      </c>
      <c r="BE153" s="43" t="s">
        <v>10</v>
      </c>
      <c r="BF153" s="43" t="s">
        <v>10</v>
      </c>
      <c r="BG153" s="43" t="s">
        <v>10</v>
      </c>
      <c r="BH153" s="41" t="s">
        <v>10</v>
      </c>
      <c r="BI153" s="41" t="s">
        <v>10</v>
      </c>
      <c r="BJ153" s="41" t="str">
        <f t="shared" si="5"/>
        <v/>
      </c>
    </row>
    <row r="154" spans="1:62">
      <c r="A154" s="43">
        <v>120</v>
      </c>
      <c r="B154" s="43" t="s">
        <v>10</v>
      </c>
      <c r="C154" s="43" t="s">
        <v>10</v>
      </c>
      <c r="D154" s="43" t="s">
        <v>10</v>
      </c>
      <c r="E154" s="43" t="s">
        <v>10</v>
      </c>
      <c r="F154" s="43" t="s">
        <v>10</v>
      </c>
      <c r="G154" s="43" t="s">
        <v>10</v>
      </c>
      <c r="H154" s="43" t="s">
        <v>10</v>
      </c>
      <c r="I154" s="43" t="s">
        <v>10</v>
      </c>
      <c r="J154" s="43" t="s">
        <v>10</v>
      </c>
      <c r="K154" s="43" t="s">
        <v>10</v>
      </c>
      <c r="L154" s="43" t="s">
        <v>10</v>
      </c>
      <c r="M154" s="43" t="s">
        <v>10</v>
      </c>
      <c r="N154" s="43" t="s">
        <v>10</v>
      </c>
      <c r="O154" s="43" t="s">
        <v>10</v>
      </c>
      <c r="P154" s="43" t="s">
        <v>10</v>
      </c>
      <c r="Q154" s="43" t="s">
        <v>10</v>
      </c>
      <c r="R154" s="43" t="s">
        <v>10</v>
      </c>
      <c r="S154" s="43" t="s">
        <v>10</v>
      </c>
      <c r="T154" s="43" t="s">
        <v>10</v>
      </c>
      <c r="U154" s="43" t="s">
        <v>10</v>
      </c>
      <c r="V154" s="43" t="s">
        <v>10</v>
      </c>
      <c r="W154" s="43" t="s">
        <v>10</v>
      </c>
      <c r="X154" s="43" t="s">
        <v>10</v>
      </c>
      <c r="Y154" s="43" t="s">
        <v>10</v>
      </c>
      <c r="Z154" s="43" t="s">
        <v>10</v>
      </c>
      <c r="AA154" s="43" t="s">
        <v>10</v>
      </c>
      <c r="AB154" s="43" t="s">
        <v>10</v>
      </c>
      <c r="AC154" s="43" t="s">
        <v>10</v>
      </c>
      <c r="AD154" s="43" t="s">
        <v>10</v>
      </c>
      <c r="AE154" s="43" t="s">
        <v>10</v>
      </c>
      <c r="AF154" s="43" t="s">
        <v>10</v>
      </c>
      <c r="AG154" s="43" t="s">
        <v>10</v>
      </c>
      <c r="AH154" s="43" t="s">
        <v>10</v>
      </c>
      <c r="AI154" s="43" t="s">
        <v>10</v>
      </c>
      <c r="AJ154" s="43" t="s">
        <v>10</v>
      </c>
      <c r="AK154" s="43" t="s">
        <v>10</v>
      </c>
      <c r="AL154" s="43" t="s">
        <v>10</v>
      </c>
      <c r="AM154" s="43" t="s">
        <v>10</v>
      </c>
      <c r="AN154" s="43" t="s">
        <v>10</v>
      </c>
      <c r="AO154" s="43" t="s">
        <v>10</v>
      </c>
      <c r="AP154" s="43" t="s">
        <v>10</v>
      </c>
      <c r="AQ154" s="43" t="s">
        <v>10</v>
      </c>
      <c r="AR154" s="43" t="s">
        <v>10</v>
      </c>
      <c r="AS154" s="43" t="s">
        <v>10</v>
      </c>
      <c r="AT154" s="43" t="s">
        <v>10</v>
      </c>
      <c r="AU154" s="43" t="s">
        <v>10</v>
      </c>
      <c r="AV154" s="43" t="s">
        <v>10</v>
      </c>
      <c r="AW154" s="43" t="s">
        <v>10</v>
      </c>
      <c r="AX154" s="43" t="s">
        <v>10</v>
      </c>
      <c r="AY154" s="43" t="s">
        <v>10</v>
      </c>
      <c r="AZ154" s="43" t="s">
        <v>10</v>
      </c>
      <c r="BA154" s="43" t="s">
        <v>10</v>
      </c>
      <c r="BB154" s="43" t="s">
        <v>10</v>
      </c>
      <c r="BC154" s="43" t="s">
        <v>10</v>
      </c>
      <c r="BD154" s="43" t="s">
        <v>10</v>
      </c>
      <c r="BE154" s="43" t="s">
        <v>10</v>
      </c>
      <c r="BF154" s="43" t="s">
        <v>10</v>
      </c>
      <c r="BG154" s="43" t="s">
        <v>10</v>
      </c>
      <c r="BH154" s="41" t="s">
        <v>10</v>
      </c>
      <c r="BI154" s="41" t="s">
        <v>10</v>
      </c>
      <c r="BJ154" s="41" t="str">
        <f t="shared" si="5"/>
        <v/>
      </c>
    </row>
    <row r="155" spans="1:62">
      <c r="A155" s="43">
        <v>120</v>
      </c>
      <c r="B155" s="43" t="s">
        <v>10</v>
      </c>
      <c r="C155" s="43" t="s">
        <v>10</v>
      </c>
      <c r="D155" s="43" t="s">
        <v>10</v>
      </c>
      <c r="E155" s="43" t="s">
        <v>10</v>
      </c>
      <c r="F155" s="43" t="s">
        <v>10</v>
      </c>
      <c r="G155" s="43" t="s">
        <v>10</v>
      </c>
      <c r="H155" s="43" t="s">
        <v>10</v>
      </c>
      <c r="I155" s="43" t="s">
        <v>10</v>
      </c>
      <c r="J155" s="43" t="s">
        <v>10</v>
      </c>
      <c r="K155" s="43" t="s">
        <v>10</v>
      </c>
      <c r="L155" s="43" t="s">
        <v>10</v>
      </c>
      <c r="M155" s="43" t="s">
        <v>10</v>
      </c>
      <c r="N155" s="43" t="s">
        <v>10</v>
      </c>
      <c r="O155" s="43" t="s">
        <v>10</v>
      </c>
      <c r="P155" s="43" t="s">
        <v>10</v>
      </c>
      <c r="Q155" s="43" t="s">
        <v>10</v>
      </c>
      <c r="R155" s="43" t="s">
        <v>10</v>
      </c>
      <c r="S155" s="43" t="s">
        <v>10</v>
      </c>
      <c r="T155" s="43" t="s">
        <v>10</v>
      </c>
      <c r="U155" s="43" t="s">
        <v>10</v>
      </c>
      <c r="V155" s="43" t="s">
        <v>10</v>
      </c>
      <c r="W155" s="43" t="s">
        <v>10</v>
      </c>
      <c r="X155" s="43" t="s">
        <v>10</v>
      </c>
      <c r="Y155" s="43" t="s">
        <v>10</v>
      </c>
      <c r="Z155" s="43" t="s">
        <v>10</v>
      </c>
      <c r="AA155" s="43" t="s">
        <v>10</v>
      </c>
      <c r="AB155" s="43" t="s">
        <v>10</v>
      </c>
      <c r="AC155" s="43" t="s">
        <v>10</v>
      </c>
      <c r="AD155" s="43" t="s">
        <v>10</v>
      </c>
      <c r="AE155" s="43" t="s">
        <v>10</v>
      </c>
      <c r="AF155" s="43" t="s">
        <v>10</v>
      </c>
      <c r="AG155" s="43" t="s">
        <v>10</v>
      </c>
      <c r="AH155" s="43" t="s">
        <v>10</v>
      </c>
      <c r="AI155" s="43" t="s">
        <v>10</v>
      </c>
      <c r="AJ155" s="43" t="s">
        <v>10</v>
      </c>
      <c r="AK155" s="43" t="s">
        <v>10</v>
      </c>
      <c r="AL155" s="43" t="s">
        <v>10</v>
      </c>
      <c r="AM155" s="43" t="s">
        <v>10</v>
      </c>
      <c r="AN155" s="43" t="s">
        <v>10</v>
      </c>
      <c r="AO155" s="43" t="s">
        <v>10</v>
      </c>
      <c r="AP155" s="43" t="s">
        <v>10</v>
      </c>
      <c r="AQ155" s="43" t="s">
        <v>10</v>
      </c>
      <c r="AR155" s="43" t="s">
        <v>10</v>
      </c>
      <c r="AS155" s="43" t="s">
        <v>10</v>
      </c>
      <c r="AT155" s="43" t="s">
        <v>10</v>
      </c>
      <c r="AU155" s="43" t="s">
        <v>10</v>
      </c>
      <c r="AV155" s="43" t="s">
        <v>10</v>
      </c>
      <c r="AW155" s="43" t="s">
        <v>10</v>
      </c>
      <c r="AX155" s="43" t="s">
        <v>10</v>
      </c>
      <c r="AY155" s="43" t="s">
        <v>10</v>
      </c>
      <c r="AZ155" s="43" t="s">
        <v>10</v>
      </c>
      <c r="BA155" s="43" t="s">
        <v>10</v>
      </c>
      <c r="BB155" s="43" t="s">
        <v>10</v>
      </c>
      <c r="BC155" s="43" t="s">
        <v>10</v>
      </c>
      <c r="BD155" s="43" t="s">
        <v>10</v>
      </c>
      <c r="BE155" s="43" t="s">
        <v>10</v>
      </c>
      <c r="BF155" s="43" t="s">
        <v>10</v>
      </c>
      <c r="BG155" s="43" t="s">
        <v>10</v>
      </c>
      <c r="BH155" s="41" t="s">
        <v>10</v>
      </c>
      <c r="BI155" s="41" t="s">
        <v>10</v>
      </c>
      <c r="BJ155" s="41" t="str">
        <f t="shared" si="5"/>
        <v/>
      </c>
    </row>
    <row r="156" spans="1:62">
      <c r="A156" s="43">
        <v>120</v>
      </c>
      <c r="B156" s="43" t="s">
        <v>10</v>
      </c>
      <c r="C156" s="43" t="s">
        <v>10</v>
      </c>
      <c r="D156" s="43" t="s">
        <v>10</v>
      </c>
      <c r="E156" s="43" t="s">
        <v>10</v>
      </c>
      <c r="F156" s="43" t="s">
        <v>10</v>
      </c>
      <c r="G156" s="43" t="s">
        <v>10</v>
      </c>
      <c r="H156" s="43" t="s">
        <v>10</v>
      </c>
      <c r="I156" s="43" t="s">
        <v>10</v>
      </c>
      <c r="J156" s="43" t="s">
        <v>10</v>
      </c>
      <c r="K156" s="43" t="s">
        <v>10</v>
      </c>
      <c r="L156" s="43" t="s">
        <v>10</v>
      </c>
      <c r="M156" s="43" t="s">
        <v>10</v>
      </c>
      <c r="N156" s="43" t="s">
        <v>10</v>
      </c>
      <c r="O156" s="43" t="s">
        <v>10</v>
      </c>
      <c r="P156" s="43" t="s">
        <v>10</v>
      </c>
      <c r="Q156" s="43" t="s">
        <v>10</v>
      </c>
      <c r="R156" s="43" t="s">
        <v>10</v>
      </c>
      <c r="S156" s="43" t="s">
        <v>10</v>
      </c>
      <c r="T156" s="43" t="s">
        <v>10</v>
      </c>
      <c r="U156" s="43" t="s">
        <v>10</v>
      </c>
      <c r="V156" s="43" t="s">
        <v>10</v>
      </c>
      <c r="W156" s="43" t="s">
        <v>10</v>
      </c>
      <c r="X156" s="43" t="s">
        <v>10</v>
      </c>
      <c r="Y156" s="43" t="s">
        <v>10</v>
      </c>
      <c r="Z156" s="43" t="s">
        <v>10</v>
      </c>
      <c r="AA156" s="43" t="s">
        <v>10</v>
      </c>
      <c r="AB156" s="43" t="s">
        <v>10</v>
      </c>
      <c r="AC156" s="43" t="s">
        <v>10</v>
      </c>
      <c r="AD156" s="43" t="s">
        <v>10</v>
      </c>
      <c r="AE156" s="43" t="s">
        <v>10</v>
      </c>
      <c r="AF156" s="43" t="s">
        <v>10</v>
      </c>
      <c r="AG156" s="43" t="s">
        <v>10</v>
      </c>
      <c r="AH156" s="43" t="s">
        <v>10</v>
      </c>
      <c r="AI156" s="43" t="s">
        <v>10</v>
      </c>
      <c r="AJ156" s="43" t="s">
        <v>10</v>
      </c>
      <c r="AK156" s="43" t="s">
        <v>10</v>
      </c>
      <c r="AL156" s="43" t="s">
        <v>10</v>
      </c>
      <c r="AM156" s="43" t="s">
        <v>10</v>
      </c>
      <c r="AN156" s="43" t="s">
        <v>10</v>
      </c>
      <c r="AO156" s="43" t="s">
        <v>10</v>
      </c>
      <c r="AP156" s="43" t="s">
        <v>10</v>
      </c>
      <c r="AQ156" s="43" t="s">
        <v>10</v>
      </c>
      <c r="AR156" s="43" t="s">
        <v>10</v>
      </c>
      <c r="AS156" s="43" t="s">
        <v>10</v>
      </c>
      <c r="AT156" s="43" t="s">
        <v>10</v>
      </c>
      <c r="AU156" s="43" t="s">
        <v>10</v>
      </c>
      <c r="AV156" s="43" t="s">
        <v>10</v>
      </c>
      <c r="AW156" s="43" t="s">
        <v>10</v>
      </c>
      <c r="AX156" s="43" t="s">
        <v>10</v>
      </c>
      <c r="AY156" s="43" t="s">
        <v>10</v>
      </c>
      <c r="AZ156" s="43" t="s">
        <v>10</v>
      </c>
      <c r="BA156" s="43" t="s">
        <v>10</v>
      </c>
      <c r="BB156" s="43" t="s">
        <v>10</v>
      </c>
      <c r="BC156" s="43" t="s">
        <v>10</v>
      </c>
      <c r="BD156" s="43" t="s">
        <v>10</v>
      </c>
      <c r="BE156" s="43" t="s">
        <v>10</v>
      </c>
      <c r="BF156" s="43" t="s">
        <v>10</v>
      </c>
      <c r="BG156" s="43" t="s">
        <v>10</v>
      </c>
      <c r="BH156" s="41" t="s">
        <v>10</v>
      </c>
      <c r="BI156" s="41" t="s">
        <v>10</v>
      </c>
      <c r="BJ156" s="41" t="str">
        <f t="shared" si="5"/>
        <v/>
      </c>
    </row>
    <row r="157" spans="1:62">
      <c r="A157" s="43">
        <v>120</v>
      </c>
      <c r="B157" s="43" t="s">
        <v>10</v>
      </c>
      <c r="C157" s="43" t="s">
        <v>10</v>
      </c>
      <c r="D157" s="43" t="s">
        <v>10</v>
      </c>
      <c r="E157" s="43" t="s">
        <v>10</v>
      </c>
      <c r="F157" s="43" t="s">
        <v>10</v>
      </c>
      <c r="G157" s="43" t="s">
        <v>10</v>
      </c>
      <c r="H157" s="43" t="s">
        <v>10</v>
      </c>
      <c r="I157" s="43" t="s">
        <v>10</v>
      </c>
      <c r="J157" s="43" t="s">
        <v>10</v>
      </c>
      <c r="K157" s="43" t="s">
        <v>10</v>
      </c>
      <c r="L157" s="43" t="s">
        <v>10</v>
      </c>
      <c r="M157" s="43" t="s">
        <v>10</v>
      </c>
      <c r="N157" s="43" t="s">
        <v>10</v>
      </c>
      <c r="O157" s="43" t="s">
        <v>10</v>
      </c>
      <c r="P157" s="43" t="s">
        <v>10</v>
      </c>
      <c r="Q157" s="43" t="s">
        <v>10</v>
      </c>
      <c r="R157" s="43" t="s">
        <v>10</v>
      </c>
      <c r="S157" s="43" t="s">
        <v>10</v>
      </c>
      <c r="T157" s="43" t="s">
        <v>10</v>
      </c>
      <c r="U157" s="43" t="s">
        <v>10</v>
      </c>
      <c r="V157" s="43" t="s">
        <v>10</v>
      </c>
      <c r="W157" s="43" t="s">
        <v>10</v>
      </c>
      <c r="X157" s="43" t="s">
        <v>10</v>
      </c>
      <c r="Y157" s="43" t="s">
        <v>10</v>
      </c>
      <c r="Z157" s="43" t="s">
        <v>10</v>
      </c>
      <c r="AA157" s="43" t="s">
        <v>10</v>
      </c>
      <c r="AB157" s="43" t="s">
        <v>10</v>
      </c>
      <c r="AC157" s="43" t="s">
        <v>10</v>
      </c>
      <c r="AD157" s="43" t="s">
        <v>10</v>
      </c>
      <c r="AE157" s="43" t="s">
        <v>10</v>
      </c>
      <c r="AF157" s="43" t="s">
        <v>10</v>
      </c>
      <c r="AG157" s="43" t="s">
        <v>10</v>
      </c>
      <c r="AH157" s="43" t="s">
        <v>10</v>
      </c>
      <c r="AI157" s="43" t="s">
        <v>10</v>
      </c>
      <c r="AJ157" s="43" t="s">
        <v>10</v>
      </c>
      <c r="AK157" s="43" t="s">
        <v>10</v>
      </c>
      <c r="AL157" s="43" t="s">
        <v>10</v>
      </c>
      <c r="AM157" s="43" t="s">
        <v>10</v>
      </c>
      <c r="AN157" s="43" t="s">
        <v>10</v>
      </c>
      <c r="AO157" s="43" t="s">
        <v>10</v>
      </c>
      <c r="AP157" s="43" t="s">
        <v>10</v>
      </c>
      <c r="AQ157" s="43" t="s">
        <v>10</v>
      </c>
      <c r="AR157" s="43" t="s">
        <v>10</v>
      </c>
      <c r="AS157" s="43" t="s">
        <v>10</v>
      </c>
      <c r="AT157" s="43" t="s">
        <v>10</v>
      </c>
      <c r="AU157" s="43" t="s">
        <v>10</v>
      </c>
      <c r="AV157" s="43" t="s">
        <v>10</v>
      </c>
      <c r="AW157" s="43" t="s">
        <v>10</v>
      </c>
      <c r="AX157" s="43" t="s">
        <v>10</v>
      </c>
      <c r="AY157" s="43" t="s">
        <v>10</v>
      </c>
      <c r="AZ157" s="43" t="s">
        <v>10</v>
      </c>
      <c r="BA157" s="43" t="s">
        <v>10</v>
      </c>
      <c r="BB157" s="43" t="s">
        <v>10</v>
      </c>
      <c r="BC157" s="43" t="s">
        <v>10</v>
      </c>
      <c r="BD157" s="43" t="s">
        <v>10</v>
      </c>
      <c r="BE157" s="43" t="s">
        <v>10</v>
      </c>
      <c r="BF157" s="43" t="s">
        <v>10</v>
      </c>
      <c r="BG157" s="43" t="s">
        <v>10</v>
      </c>
      <c r="BH157" s="41" t="s">
        <v>10</v>
      </c>
      <c r="BI157" s="41" t="s">
        <v>10</v>
      </c>
      <c r="BJ157" s="41" t="str">
        <f t="shared" si="5"/>
        <v/>
      </c>
    </row>
    <row r="158" spans="1:62">
      <c r="A158" s="43">
        <v>120</v>
      </c>
      <c r="B158" s="43" t="s">
        <v>10</v>
      </c>
      <c r="C158" s="43" t="s">
        <v>10</v>
      </c>
      <c r="D158" s="43" t="s">
        <v>10</v>
      </c>
      <c r="E158" s="43" t="s">
        <v>10</v>
      </c>
      <c r="F158" s="43" t="s">
        <v>10</v>
      </c>
      <c r="G158" s="43" t="s">
        <v>10</v>
      </c>
      <c r="H158" s="43" t="s">
        <v>10</v>
      </c>
      <c r="I158" s="43" t="s">
        <v>10</v>
      </c>
      <c r="J158" s="43" t="s">
        <v>10</v>
      </c>
      <c r="K158" s="43" t="s">
        <v>10</v>
      </c>
      <c r="L158" s="43" t="s">
        <v>10</v>
      </c>
      <c r="M158" s="43" t="s">
        <v>10</v>
      </c>
      <c r="N158" s="43" t="s">
        <v>10</v>
      </c>
      <c r="O158" s="43" t="s">
        <v>10</v>
      </c>
      <c r="P158" s="43" t="s">
        <v>10</v>
      </c>
      <c r="Q158" s="43" t="s">
        <v>10</v>
      </c>
      <c r="R158" s="43" t="s">
        <v>10</v>
      </c>
      <c r="S158" s="43" t="s">
        <v>10</v>
      </c>
      <c r="T158" s="43" t="s">
        <v>10</v>
      </c>
      <c r="U158" s="43" t="s">
        <v>10</v>
      </c>
      <c r="V158" s="43" t="s">
        <v>10</v>
      </c>
      <c r="W158" s="43" t="s">
        <v>10</v>
      </c>
      <c r="X158" s="43" t="s">
        <v>10</v>
      </c>
      <c r="Y158" s="43" t="s">
        <v>10</v>
      </c>
      <c r="Z158" s="43" t="s">
        <v>10</v>
      </c>
      <c r="AA158" s="43" t="s">
        <v>10</v>
      </c>
      <c r="AB158" s="43" t="s">
        <v>10</v>
      </c>
      <c r="AC158" s="43" t="s">
        <v>10</v>
      </c>
      <c r="AD158" s="43" t="s">
        <v>10</v>
      </c>
      <c r="AE158" s="43" t="s">
        <v>10</v>
      </c>
      <c r="AF158" s="43" t="s">
        <v>10</v>
      </c>
      <c r="AG158" s="43" t="s">
        <v>10</v>
      </c>
      <c r="AH158" s="43" t="s">
        <v>10</v>
      </c>
      <c r="AI158" s="43" t="s">
        <v>10</v>
      </c>
      <c r="AJ158" s="43" t="s">
        <v>10</v>
      </c>
      <c r="AK158" s="43" t="s">
        <v>10</v>
      </c>
      <c r="AL158" s="43" t="s">
        <v>10</v>
      </c>
      <c r="AM158" s="43" t="s">
        <v>10</v>
      </c>
      <c r="AN158" s="43" t="s">
        <v>10</v>
      </c>
      <c r="AO158" s="43" t="s">
        <v>10</v>
      </c>
      <c r="AP158" s="43" t="s">
        <v>10</v>
      </c>
      <c r="AQ158" s="43" t="s">
        <v>10</v>
      </c>
      <c r="AR158" s="43" t="s">
        <v>10</v>
      </c>
      <c r="AS158" s="43" t="s">
        <v>10</v>
      </c>
      <c r="AT158" s="43" t="s">
        <v>10</v>
      </c>
      <c r="AU158" s="43" t="s">
        <v>10</v>
      </c>
      <c r="AV158" s="43" t="s">
        <v>10</v>
      </c>
      <c r="AW158" s="43" t="s">
        <v>10</v>
      </c>
      <c r="AX158" s="43" t="s">
        <v>10</v>
      </c>
      <c r="AY158" s="43" t="s">
        <v>10</v>
      </c>
      <c r="AZ158" s="43" t="s">
        <v>10</v>
      </c>
      <c r="BA158" s="43" t="s">
        <v>10</v>
      </c>
      <c r="BB158" s="43" t="s">
        <v>10</v>
      </c>
      <c r="BC158" s="43" t="s">
        <v>10</v>
      </c>
      <c r="BD158" s="43" t="s">
        <v>10</v>
      </c>
      <c r="BE158" s="43" t="s">
        <v>10</v>
      </c>
      <c r="BF158" s="43" t="s">
        <v>10</v>
      </c>
      <c r="BG158" s="43" t="s">
        <v>10</v>
      </c>
      <c r="BH158" s="41" t="s">
        <v>10</v>
      </c>
      <c r="BI158" s="41" t="s">
        <v>10</v>
      </c>
      <c r="BJ158" s="41" t="str">
        <f t="shared" si="5"/>
        <v/>
      </c>
    </row>
    <row r="159" spans="1:62">
      <c r="A159" s="43">
        <v>120</v>
      </c>
      <c r="B159" s="43" t="s">
        <v>10</v>
      </c>
      <c r="C159" s="43" t="s">
        <v>10</v>
      </c>
      <c r="D159" s="43" t="s">
        <v>10</v>
      </c>
      <c r="E159" s="43" t="s">
        <v>10</v>
      </c>
      <c r="F159" s="43" t="s">
        <v>10</v>
      </c>
      <c r="G159" s="43" t="s">
        <v>10</v>
      </c>
      <c r="H159" s="43" t="s">
        <v>10</v>
      </c>
      <c r="I159" s="43" t="s">
        <v>10</v>
      </c>
      <c r="J159" s="43" t="s">
        <v>10</v>
      </c>
      <c r="K159" s="43" t="s">
        <v>10</v>
      </c>
      <c r="L159" s="43" t="s">
        <v>10</v>
      </c>
      <c r="M159" s="43" t="s">
        <v>10</v>
      </c>
      <c r="N159" s="43" t="s">
        <v>10</v>
      </c>
      <c r="O159" s="43" t="s">
        <v>10</v>
      </c>
      <c r="P159" s="43" t="s">
        <v>10</v>
      </c>
      <c r="Q159" s="43" t="s">
        <v>10</v>
      </c>
      <c r="R159" s="43" t="s">
        <v>10</v>
      </c>
      <c r="S159" s="43" t="s">
        <v>10</v>
      </c>
      <c r="T159" s="43" t="s">
        <v>10</v>
      </c>
      <c r="U159" s="43" t="s">
        <v>10</v>
      </c>
      <c r="V159" s="43" t="s">
        <v>10</v>
      </c>
      <c r="W159" s="43" t="s">
        <v>10</v>
      </c>
      <c r="X159" s="43" t="s">
        <v>10</v>
      </c>
      <c r="Y159" s="43" t="s">
        <v>10</v>
      </c>
      <c r="Z159" s="43" t="s">
        <v>10</v>
      </c>
      <c r="AA159" s="43" t="s">
        <v>10</v>
      </c>
      <c r="AB159" s="43" t="s">
        <v>10</v>
      </c>
      <c r="AC159" s="43" t="s">
        <v>10</v>
      </c>
      <c r="AD159" s="43" t="s">
        <v>10</v>
      </c>
      <c r="AE159" s="43" t="s">
        <v>10</v>
      </c>
      <c r="AF159" s="43" t="s">
        <v>10</v>
      </c>
      <c r="AG159" s="43" t="s">
        <v>10</v>
      </c>
      <c r="AH159" s="43" t="s">
        <v>10</v>
      </c>
      <c r="AI159" s="43" t="s">
        <v>10</v>
      </c>
      <c r="AJ159" s="43" t="s">
        <v>10</v>
      </c>
      <c r="AK159" s="43" t="s">
        <v>10</v>
      </c>
      <c r="AL159" s="43" t="s">
        <v>10</v>
      </c>
      <c r="AM159" s="43" t="s">
        <v>10</v>
      </c>
      <c r="AN159" s="43" t="s">
        <v>10</v>
      </c>
      <c r="AO159" s="43" t="s">
        <v>10</v>
      </c>
      <c r="AP159" s="43" t="s">
        <v>10</v>
      </c>
      <c r="AQ159" s="43" t="s">
        <v>10</v>
      </c>
      <c r="AR159" s="43" t="s">
        <v>10</v>
      </c>
      <c r="AS159" s="43" t="s">
        <v>10</v>
      </c>
      <c r="AT159" s="43" t="s">
        <v>10</v>
      </c>
      <c r="AU159" s="43" t="s">
        <v>10</v>
      </c>
      <c r="AV159" s="43" t="s">
        <v>10</v>
      </c>
      <c r="AW159" s="43" t="s">
        <v>10</v>
      </c>
      <c r="AX159" s="43" t="s">
        <v>10</v>
      </c>
      <c r="AY159" s="43" t="s">
        <v>10</v>
      </c>
      <c r="AZ159" s="43" t="s">
        <v>10</v>
      </c>
      <c r="BA159" s="43" t="s">
        <v>10</v>
      </c>
      <c r="BB159" s="43" t="s">
        <v>10</v>
      </c>
      <c r="BC159" s="43" t="s">
        <v>10</v>
      </c>
      <c r="BD159" s="43" t="s">
        <v>10</v>
      </c>
      <c r="BE159" s="43" t="s">
        <v>10</v>
      </c>
      <c r="BF159" s="43" t="s">
        <v>10</v>
      </c>
      <c r="BG159" s="43" t="s">
        <v>10</v>
      </c>
      <c r="BH159" s="41" t="s">
        <v>10</v>
      </c>
      <c r="BI159" s="41" t="s">
        <v>10</v>
      </c>
      <c r="BJ159" s="41" t="str">
        <f t="shared" si="5"/>
        <v/>
      </c>
    </row>
    <row r="160" spans="1:62">
      <c r="A160" s="43">
        <v>120</v>
      </c>
      <c r="B160" s="43" t="s">
        <v>10</v>
      </c>
      <c r="C160" s="43" t="s">
        <v>10</v>
      </c>
      <c r="D160" s="43" t="s">
        <v>10</v>
      </c>
      <c r="E160" s="43" t="s">
        <v>10</v>
      </c>
      <c r="F160" s="43" t="s">
        <v>10</v>
      </c>
      <c r="G160" s="43" t="s">
        <v>10</v>
      </c>
      <c r="H160" s="43" t="s">
        <v>10</v>
      </c>
      <c r="I160" s="43" t="s">
        <v>10</v>
      </c>
      <c r="J160" s="43" t="s">
        <v>10</v>
      </c>
      <c r="K160" s="43" t="s">
        <v>10</v>
      </c>
      <c r="L160" s="43" t="s">
        <v>10</v>
      </c>
      <c r="M160" s="43" t="s">
        <v>10</v>
      </c>
      <c r="N160" s="43" t="s">
        <v>10</v>
      </c>
      <c r="O160" s="43" t="s">
        <v>10</v>
      </c>
      <c r="P160" s="43" t="s">
        <v>10</v>
      </c>
      <c r="Q160" s="43" t="s">
        <v>10</v>
      </c>
      <c r="R160" s="43" t="s">
        <v>10</v>
      </c>
      <c r="S160" s="43" t="s">
        <v>10</v>
      </c>
      <c r="T160" s="43" t="s">
        <v>10</v>
      </c>
      <c r="U160" s="43" t="s">
        <v>10</v>
      </c>
      <c r="V160" s="43" t="s">
        <v>10</v>
      </c>
      <c r="W160" s="43" t="s">
        <v>10</v>
      </c>
      <c r="X160" s="43" t="s">
        <v>10</v>
      </c>
      <c r="Y160" s="43" t="s">
        <v>10</v>
      </c>
      <c r="Z160" s="43" t="s">
        <v>10</v>
      </c>
      <c r="AA160" s="43" t="s">
        <v>10</v>
      </c>
      <c r="AB160" s="43" t="s">
        <v>10</v>
      </c>
      <c r="AC160" s="43" t="s">
        <v>10</v>
      </c>
      <c r="AD160" s="43" t="s">
        <v>10</v>
      </c>
      <c r="AE160" s="43" t="s">
        <v>10</v>
      </c>
      <c r="AF160" s="43" t="s">
        <v>10</v>
      </c>
      <c r="AG160" s="43" t="s">
        <v>10</v>
      </c>
      <c r="AH160" s="43" t="s">
        <v>10</v>
      </c>
      <c r="AI160" s="43" t="s">
        <v>10</v>
      </c>
      <c r="AJ160" s="43" t="s">
        <v>10</v>
      </c>
      <c r="AK160" s="43" t="s">
        <v>10</v>
      </c>
      <c r="AL160" s="43" t="s">
        <v>10</v>
      </c>
      <c r="AM160" s="43" t="s">
        <v>10</v>
      </c>
      <c r="AN160" s="43" t="s">
        <v>10</v>
      </c>
      <c r="AO160" s="43" t="s">
        <v>10</v>
      </c>
      <c r="AP160" s="43" t="s">
        <v>10</v>
      </c>
      <c r="AQ160" s="43" t="s">
        <v>10</v>
      </c>
      <c r="AR160" s="43" t="s">
        <v>10</v>
      </c>
      <c r="AS160" s="43" t="s">
        <v>10</v>
      </c>
      <c r="AT160" s="43" t="s">
        <v>10</v>
      </c>
      <c r="AU160" s="43" t="s">
        <v>10</v>
      </c>
      <c r="AV160" s="43" t="s">
        <v>10</v>
      </c>
      <c r="AW160" s="43" t="s">
        <v>10</v>
      </c>
      <c r="AX160" s="43" t="s">
        <v>10</v>
      </c>
      <c r="AY160" s="43" t="s">
        <v>10</v>
      </c>
      <c r="AZ160" s="43" t="s">
        <v>10</v>
      </c>
      <c r="BA160" s="43" t="s">
        <v>10</v>
      </c>
      <c r="BB160" s="43" t="s">
        <v>10</v>
      </c>
      <c r="BC160" s="43" t="s">
        <v>10</v>
      </c>
      <c r="BD160" s="43" t="s">
        <v>10</v>
      </c>
      <c r="BE160" s="43" t="s">
        <v>10</v>
      </c>
      <c r="BF160" s="43" t="s">
        <v>10</v>
      </c>
      <c r="BG160" s="43" t="s">
        <v>10</v>
      </c>
      <c r="BH160" s="41" t="s">
        <v>10</v>
      </c>
      <c r="BI160" s="41" t="s">
        <v>10</v>
      </c>
      <c r="BJ160" s="41" t="str">
        <f t="shared" si="5"/>
        <v/>
      </c>
    </row>
    <row r="161" spans="1:62">
      <c r="A161" s="43">
        <v>120</v>
      </c>
      <c r="B161" s="43" t="s">
        <v>10</v>
      </c>
      <c r="C161" s="43" t="s">
        <v>10</v>
      </c>
      <c r="D161" s="43" t="s">
        <v>10</v>
      </c>
      <c r="E161" s="43" t="s">
        <v>10</v>
      </c>
      <c r="F161" s="43" t="s">
        <v>10</v>
      </c>
      <c r="G161" s="43" t="s">
        <v>10</v>
      </c>
      <c r="H161" s="43" t="s">
        <v>10</v>
      </c>
      <c r="I161" s="43" t="s">
        <v>10</v>
      </c>
      <c r="J161" s="43" t="s">
        <v>10</v>
      </c>
      <c r="K161" s="43" t="s">
        <v>10</v>
      </c>
      <c r="L161" s="43" t="s">
        <v>10</v>
      </c>
      <c r="M161" s="43" t="s">
        <v>10</v>
      </c>
      <c r="N161" s="43" t="s">
        <v>10</v>
      </c>
      <c r="O161" s="43" t="s">
        <v>10</v>
      </c>
      <c r="P161" s="43" t="s">
        <v>10</v>
      </c>
      <c r="Q161" s="43" t="s">
        <v>10</v>
      </c>
      <c r="R161" s="43" t="s">
        <v>10</v>
      </c>
      <c r="S161" s="43" t="s">
        <v>10</v>
      </c>
      <c r="T161" s="43" t="s">
        <v>10</v>
      </c>
      <c r="U161" s="43" t="s">
        <v>10</v>
      </c>
      <c r="V161" s="43" t="s">
        <v>10</v>
      </c>
      <c r="W161" s="43" t="s">
        <v>10</v>
      </c>
      <c r="X161" s="43" t="s">
        <v>10</v>
      </c>
      <c r="Y161" s="43" t="s">
        <v>10</v>
      </c>
      <c r="Z161" s="43" t="s">
        <v>10</v>
      </c>
      <c r="AA161" s="43" t="s">
        <v>10</v>
      </c>
      <c r="AB161" s="43" t="s">
        <v>10</v>
      </c>
      <c r="AC161" s="43" t="s">
        <v>10</v>
      </c>
      <c r="AD161" s="43" t="s">
        <v>10</v>
      </c>
      <c r="AE161" s="43" t="s">
        <v>10</v>
      </c>
      <c r="AF161" s="43" t="s">
        <v>10</v>
      </c>
      <c r="AG161" s="43" t="s">
        <v>10</v>
      </c>
      <c r="AH161" s="43" t="s">
        <v>10</v>
      </c>
      <c r="AI161" s="43" t="s">
        <v>10</v>
      </c>
      <c r="AJ161" s="43" t="s">
        <v>10</v>
      </c>
      <c r="AK161" s="43" t="s">
        <v>10</v>
      </c>
      <c r="AL161" s="43" t="s">
        <v>10</v>
      </c>
      <c r="AM161" s="43" t="s">
        <v>10</v>
      </c>
      <c r="AN161" s="43" t="s">
        <v>10</v>
      </c>
      <c r="AO161" s="43" t="s">
        <v>10</v>
      </c>
      <c r="AP161" s="43" t="s">
        <v>10</v>
      </c>
      <c r="AQ161" s="43" t="s">
        <v>10</v>
      </c>
      <c r="AR161" s="43" t="s">
        <v>10</v>
      </c>
      <c r="AS161" s="43" t="s">
        <v>10</v>
      </c>
      <c r="AT161" s="43" t="s">
        <v>10</v>
      </c>
      <c r="AU161" s="43" t="s">
        <v>10</v>
      </c>
      <c r="AV161" s="43" t="s">
        <v>10</v>
      </c>
      <c r="AW161" s="43" t="s">
        <v>10</v>
      </c>
      <c r="AX161" s="43" t="s">
        <v>10</v>
      </c>
      <c r="AY161" s="43" t="s">
        <v>10</v>
      </c>
      <c r="AZ161" s="43" t="s">
        <v>10</v>
      </c>
      <c r="BA161" s="43" t="s">
        <v>10</v>
      </c>
      <c r="BB161" s="43" t="s">
        <v>10</v>
      </c>
      <c r="BC161" s="43" t="s">
        <v>10</v>
      </c>
      <c r="BD161" s="43" t="s">
        <v>10</v>
      </c>
      <c r="BE161" s="43" t="s">
        <v>10</v>
      </c>
      <c r="BF161" s="43" t="s">
        <v>10</v>
      </c>
      <c r="BG161" s="43" t="s">
        <v>10</v>
      </c>
      <c r="BH161" s="41" t="s">
        <v>10</v>
      </c>
      <c r="BI161" s="41" t="s">
        <v>10</v>
      </c>
      <c r="BJ161" s="41" t="str">
        <f t="shared" si="5"/>
        <v/>
      </c>
    </row>
    <row r="162" spans="1:62">
      <c r="A162" s="43">
        <v>120</v>
      </c>
      <c r="B162" s="43" t="s">
        <v>10</v>
      </c>
      <c r="C162" s="43" t="s">
        <v>10</v>
      </c>
      <c r="D162" s="43" t="s">
        <v>10</v>
      </c>
      <c r="E162" s="43" t="s">
        <v>10</v>
      </c>
      <c r="F162" s="43" t="s">
        <v>10</v>
      </c>
      <c r="G162" s="43" t="s">
        <v>10</v>
      </c>
      <c r="H162" s="43" t="s">
        <v>10</v>
      </c>
      <c r="I162" s="43" t="s">
        <v>10</v>
      </c>
      <c r="J162" s="43" t="s">
        <v>10</v>
      </c>
      <c r="K162" s="43" t="s">
        <v>10</v>
      </c>
      <c r="L162" s="43" t="s">
        <v>10</v>
      </c>
      <c r="M162" s="43" t="s">
        <v>10</v>
      </c>
      <c r="N162" s="43" t="s">
        <v>10</v>
      </c>
      <c r="O162" s="43" t="s">
        <v>10</v>
      </c>
      <c r="P162" s="43" t="s">
        <v>10</v>
      </c>
      <c r="Q162" s="43" t="s">
        <v>10</v>
      </c>
      <c r="R162" s="43" t="s">
        <v>10</v>
      </c>
      <c r="S162" s="43" t="s">
        <v>10</v>
      </c>
      <c r="T162" s="43" t="s">
        <v>10</v>
      </c>
      <c r="U162" s="43" t="s">
        <v>10</v>
      </c>
      <c r="V162" s="43" t="s">
        <v>10</v>
      </c>
      <c r="W162" s="43" t="s">
        <v>10</v>
      </c>
      <c r="X162" s="43" t="s">
        <v>10</v>
      </c>
      <c r="Y162" s="43" t="s">
        <v>10</v>
      </c>
      <c r="Z162" s="43" t="s">
        <v>10</v>
      </c>
      <c r="AA162" s="43" t="s">
        <v>10</v>
      </c>
      <c r="AB162" s="43" t="s">
        <v>10</v>
      </c>
      <c r="AC162" s="43" t="s">
        <v>10</v>
      </c>
      <c r="AD162" s="43" t="s">
        <v>10</v>
      </c>
      <c r="AE162" s="43" t="s">
        <v>10</v>
      </c>
      <c r="AF162" s="43" t="s">
        <v>10</v>
      </c>
      <c r="AG162" s="43" t="s">
        <v>10</v>
      </c>
      <c r="AH162" s="43" t="s">
        <v>10</v>
      </c>
      <c r="AI162" s="43" t="s">
        <v>10</v>
      </c>
      <c r="AJ162" s="43" t="s">
        <v>10</v>
      </c>
      <c r="AK162" s="43" t="s">
        <v>10</v>
      </c>
      <c r="AL162" s="43" t="s">
        <v>10</v>
      </c>
      <c r="AM162" s="43" t="s">
        <v>10</v>
      </c>
      <c r="AN162" s="43" t="s">
        <v>10</v>
      </c>
      <c r="AO162" s="43" t="s">
        <v>10</v>
      </c>
      <c r="AP162" s="43" t="s">
        <v>10</v>
      </c>
      <c r="AQ162" s="43" t="s">
        <v>10</v>
      </c>
      <c r="AR162" s="43" t="s">
        <v>10</v>
      </c>
      <c r="AS162" s="43" t="s">
        <v>10</v>
      </c>
      <c r="AT162" s="43" t="s">
        <v>10</v>
      </c>
      <c r="AU162" s="43" t="s">
        <v>10</v>
      </c>
      <c r="AV162" s="43" t="s">
        <v>10</v>
      </c>
      <c r="AW162" s="43" t="s">
        <v>10</v>
      </c>
      <c r="AX162" s="43" t="s">
        <v>10</v>
      </c>
      <c r="AY162" s="43" t="s">
        <v>10</v>
      </c>
      <c r="AZ162" s="43" t="s">
        <v>10</v>
      </c>
      <c r="BA162" s="43" t="s">
        <v>10</v>
      </c>
      <c r="BB162" s="43" t="s">
        <v>10</v>
      </c>
      <c r="BC162" s="43" t="s">
        <v>10</v>
      </c>
      <c r="BD162" s="43" t="s">
        <v>10</v>
      </c>
      <c r="BE162" s="43" t="s">
        <v>10</v>
      </c>
      <c r="BF162" s="43" t="s">
        <v>10</v>
      </c>
      <c r="BG162" s="43" t="s">
        <v>10</v>
      </c>
      <c r="BH162" s="41" t="s">
        <v>10</v>
      </c>
      <c r="BI162" s="41" t="s">
        <v>10</v>
      </c>
      <c r="BJ162" s="41" t="str">
        <f t="shared" si="5"/>
        <v/>
      </c>
    </row>
    <row r="163" spans="1:62">
      <c r="A163" s="43">
        <v>120</v>
      </c>
      <c r="B163" s="43" t="s">
        <v>10</v>
      </c>
      <c r="C163" s="43" t="s">
        <v>10</v>
      </c>
      <c r="D163" s="43" t="s">
        <v>10</v>
      </c>
      <c r="E163" s="43" t="s">
        <v>10</v>
      </c>
      <c r="F163" s="43" t="s">
        <v>10</v>
      </c>
      <c r="G163" s="43" t="s">
        <v>10</v>
      </c>
      <c r="H163" s="43" t="s">
        <v>10</v>
      </c>
      <c r="I163" s="43" t="s">
        <v>10</v>
      </c>
      <c r="J163" s="43" t="s">
        <v>10</v>
      </c>
      <c r="K163" s="43" t="s">
        <v>10</v>
      </c>
      <c r="L163" s="43" t="s">
        <v>10</v>
      </c>
      <c r="M163" s="43" t="s">
        <v>10</v>
      </c>
      <c r="N163" s="43" t="s">
        <v>10</v>
      </c>
      <c r="O163" s="43" t="s">
        <v>10</v>
      </c>
      <c r="P163" s="43" t="s">
        <v>10</v>
      </c>
      <c r="Q163" s="43" t="s">
        <v>10</v>
      </c>
      <c r="R163" s="43" t="s">
        <v>10</v>
      </c>
      <c r="S163" s="43" t="s">
        <v>10</v>
      </c>
      <c r="T163" s="43" t="s">
        <v>10</v>
      </c>
      <c r="U163" s="43" t="s">
        <v>10</v>
      </c>
      <c r="V163" s="43" t="s">
        <v>10</v>
      </c>
      <c r="W163" s="43" t="s">
        <v>10</v>
      </c>
      <c r="X163" s="43" t="s">
        <v>10</v>
      </c>
      <c r="Y163" s="43" t="s">
        <v>10</v>
      </c>
      <c r="Z163" s="43" t="s">
        <v>10</v>
      </c>
      <c r="AA163" s="43" t="s">
        <v>10</v>
      </c>
      <c r="AB163" s="43" t="s">
        <v>10</v>
      </c>
      <c r="AC163" s="43" t="s">
        <v>10</v>
      </c>
      <c r="AD163" s="43" t="s">
        <v>10</v>
      </c>
      <c r="AE163" s="43" t="s">
        <v>10</v>
      </c>
      <c r="AF163" s="43" t="s">
        <v>10</v>
      </c>
      <c r="AG163" s="43" t="s">
        <v>10</v>
      </c>
      <c r="AH163" s="43" t="s">
        <v>10</v>
      </c>
      <c r="AI163" s="43" t="s">
        <v>10</v>
      </c>
      <c r="AJ163" s="43" t="s">
        <v>10</v>
      </c>
      <c r="AK163" s="43" t="s">
        <v>10</v>
      </c>
      <c r="AL163" s="43" t="s">
        <v>10</v>
      </c>
      <c r="AM163" s="43" t="s">
        <v>10</v>
      </c>
      <c r="AN163" s="43" t="s">
        <v>10</v>
      </c>
      <c r="AO163" s="43" t="s">
        <v>10</v>
      </c>
      <c r="AP163" s="43" t="s">
        <v>10</v>
      </c>
      <c r="AQ163" s="43" t="s">
        <v>10</v>
      </c>
      <c r="AR163" s="43" t="s">
        <v>10</v>
      </c>
      <c r="AS163" s="43" t="s">
        <v>10</v>
      </c>
      <c r="AT163" s="43" t="s">
        <v>10</v>
      </c>
      <c r="AU163" s="43" t="s">
        <v>10</v>
      </c>
      <c r="AV163" s="43" t="s">
        <v>10</v>
      </c>
      <c r="AW163" s="43" t="s">
        <v>10</v>
      </c>
      <c r="AX163" s="43" t="s">
        <v>10</v>
      </c>
      <c r="AY163" s="43" t="s">
        <v>10</v>
      </c>
      <c r="AZ163" s="43" t="s">
        <v>10</v>
      </c>
      <c r="BA163" s="43" t="s">
        <v>10</v>
      </c>
      <c r="BB163" s="43" t="s">
        <v>10</v>
      </c>
      <c r="BC163" s="43" t="s">
        <v>10</v>
      </c>
      <c r="BD163" s="43" t="s">
        <v>10</v>
      </c>
      <c r="BE163" s="43" t="s">
        <v>10</v>
      </c>
      <c r="BF163" s="43" t="s">
        <v>10</v>
      </c>
      <c r="BG163" s="43" t="s">
        <v>10</v>
      </c>
      <c r="BH163" s="41" t="s">
        <v>10</v>
      </c>
      <c r="BI163" s="41" t="s">
        <v>10</v>
      </c>
      <c r="BJ163" s="41" t="str">
        <f t="shared" si="5"/>
        <v/>
      </c>
    </row>
    <row r="164" spans="1:62">
      <c r="A164" s="43">
        <v>120</v>
      </c>
      <c r="B164" s="43" t="s">
        <v>10</v>
      </c>
      <c r="C164" s="43" t="s">
        <v>10</v>
      </c>
      <c r="D164" s="43" t="s">
        <v>10</v>
      </c>
      <c r="E164" s="43" t="s">
        <v>10</v>
      </c>
      <c r="F164" s="43" t="s">
        <v>10</v>
      </c>
      <c r="G164" s="43" t="s">
        <v>10</v>
      </c>
      <c r="H164" s="43" t="s">
        <v>10</v>
      </c>
      <c r="I164" s="43" t="s">
        <v>10</v>
      </c>
      <c r="J164" s="43" t="s">
        <v>10</v>
      </c>
      <c r="K164" s="43" t="s">
        <v>10</v>
      </c>
      <c r="L164" s="43" t="s">
        <v>10</v>
      </c>
      <c r="M164" s="43" t="s">
        <v>10</v>
      </c>
      <c r="N164" s="43" t="s">
        <v>10</v>
      </c>
      <c r="O164" s="43" t="s">
        <v>10</v>
      </c>
      <c r="P164" s="43" t="s">
        <v>10</v>
      </c>
      <c r="Q164" s="43" t="s">
        <v>10</v>
      </c>
      <c r="R164" s="43" t="s">
        <v>10</v>
      </c>
      <c r="S164" s="43" t="s">
        <v>10</v>
      </c>
      <c r="T164" s="43" t="s">
        <v>10</v>
      </c>
      <c r="U164" s="43" t="s">
        <v>10</v>
      </c>
      <c r="V164" s="43" t="s">
        <v>10</v>
      </c>
      <c r="W164" s="43" t="s">
        <v>10</v>
      </c>
      <c r="X164" s="43" t="s">
        <v>10</v>
      </c>
      <c r="Y164" s="43" t="s">
        <v>10</v>
      </c>
      <c r="Z164" s="43" t="s">
        <v>10</v>
      </c>
      <c r="AA164" s="43" t="s">
        <v>10</v>
      </c>
      <c r="AB164" s="43" t="s">
        <v>10</v>
      </c>
      <c r="AC164" s="43" t="s">
        <v>10</v>
      </c>
      <c r="AD164" s="43" t="s">
        <v>10</v>
      </c>
      <c r="AE164" s="43" t="s">
        <v>10</v>
      </c>
      <c r="AF164" s="43" t="s">
        <v>10</v>
      </c>
      <c r="AG164" s="43" t="s">
        <v>10</v>
      </c>
      <c r="AH164" s="43" t="s">
        <v>10</v>
      </c>
      <c r="AI164" s="43" t="s">
        <v>10</v>
      </c>
      <c r="AJ164" s="43" t="s">
        <v>10</v>
      </c>
      <c r="AK164" s="43" t="s">
        <v>10</v>
      </c>
      <c r="AL164" s="43" t="s">
        <v>10</v>
      </c>
      <c r="AM164" s="43" t="s">
        <v>10</v>
      </c>
      <c r="AN164" s="43" t="s">
        <v>10</v>
      </c>
      <c r="AO164" s="43" t="s">
        <v>10</v>
      </c>
      <c r="AP164" s="43" t="s">
        <v>10</v>
      </c>
      <c r="AQ164" s="43" t="s">
        <v>10</v>
      </c>
      <c r="AR164" s="43" t="s">
        <v>10</v>
      </c>
      <c r="AS164" s="43" t="s">
        <v>10</v>
      </c>
      <c r="AT164" s="43" t="s">
        <v>10</v>
      </c>
      <c r="AU164" s="43" t="s">
        <v>10</v>
      </c>
      <c r="AV164" s="43" t="s">
        <v>10</v>
      </c>
      <c r="AW164" s="43" t="s">
        <v>10</v>
      </c>
      <c r="AX164" s="43" t="s">
        <v>10</v>
      </c>
      <c r="AY164" s="43" t="s">
        <v>10</v>
      </c>
      <c r="AZ164" s="43" t="s">
        <v>10</v>
      </c>
      <c r="BA164" s="43" t="s">
        <v>10</v>
      </c>
      <c r="BB164" s="43" t="s">
        <v>10</v>
      </c>
      <c r="BC164" s="43" t="s">
        <v>10</v>
      </c>
      <c r="BD164" s="43" t="s">
        <v>10</v>
      </c>
      <c r="BE164" s="43" t="s">
        <v>10</v>
      </c>
      <c r="BF164" s="43" t="s">
        <v>10</v>
      </c>
      <c r="BG164" s="43" t="s">
        <v>10</v>
      </c>
      <c r="BH164" s="41" t="s">
        <v>10</v>
      </c>
      <c r="BI164" s="41" t="s">
        <v>10</v>
      </c>
      <c r="BJ164" s="41" t="str">
        <f t="shared" si="5"/>
        <v/>
      </c>
    </row>
    <row r="165" spans="1:62">
      <c r="A165" s="43">
        <v>120</v>
      </c>
      <c r="B165" s="43" t="s">
        <v>10</v>
      </c>
      <c r="C165" s="43" t="s">
        <v>10</v>
      </c>
      <c r="D165" s="43" t="s">
        <v>10</v>
      </c>
      <c r="E165" s="43" t="s">
        <v>10</v>
      </c>
      <c r="F165" s="43" t="s">
        <v>10</v>
      </c>
      <c r="G165" s="43" t="s">
        <v>10</v>
      </c>
      <c r="H165" s="43" t="s">
        <v>10</v>
      </c>
      <c r="I165" s="43" t="s">
        <v>10</v>
      </c>
      <c r="J165" s="43" t="s">
        <v>10</v>
      </c>
      <c r="K165" s="43" t="s">
        <v>10</v>
      </c>
      <c r="L165" s="43" t="s">
        <v>10</v>
      </c>
      <c r="M165" s="43" t="s">
        <v>10</v>
      </c>
      <c r="N165" s="43" t="s">
        <v>10</v>
      </c>
      <c r="O165" s="43" t="s">
        <v>10</v>
      </c>
      <c r="P165" s="43" t="s">
        <v>10</v>
      </c>
      <c r="Q165" s="43" t="s">
        <v>10</v>
      </c>
      <c r="R165" s="43" t="s">
        <v>10</v>
      </c>
      <c r="S165" s="43" t="s">
        <v>10</v>
      </c>
      <c r="T165" s="43" t="s">
        <v>10</v>
      </c>
      <c r="U165" s="43" t="s">
        <v>10</v>
      </c>
      <c r="V165" s="43" t="s">
        <v>10</v>
      </c>
      <c r="W165" s="43" t="s">
        <v>10</v>
      </c>
      <c r="X165" s="43" t="s">
        <v>10</v>
      </c>
      <c r="Y165" s="43" t="s">
        <v>10</v>
      </c>
      <c r="Z165" s="43" t="s">
        <v>10</v>
      </c>
      <c r="AA165" s="43" t="s">
        <v>10</v>
      </c>
      <c r="AB165" s="43" t="s">
        <v>10</v>
      </c>
      <c r="AC165" s="43" t="s">
        <v>10</v>
      </c>
      <c r="AD165" s="43" t="s">
        <v>10</v>
      </c>
      <c r="AE165" s="43" t="s">
        <v>10</v>
      </c>
      <c r="AF165" s="43" t="s">
        <v>10</v>
      </c>
      <c r="AG165" s="43" t="s">
        <v>10</v>
      </c>
      <c r="AH165" s="43" t="s">
        <v>10</v>
      </c>
      <c r="AI165" s="43" t="s">
        <v>10</v>
      </c>
      <c r="AJ165" s="43" t="s">
        <v>10</v>
      </c>
      <c r="AK165" s="43" t="s">
        <v>10</v>
      </c>
      <c r="AL165" s="43" t="s">
        <v>10</v>
      </c>
      <c r="AM165" s="43" t="s">
        <v>10</v>
      </c>
      <c r="AN165" s="43" t="s">
        <v>10</v>
      </c>
      <c r="AO165" s="43" t="s">
        <v>10</v>
      </c>
      <c r="AP165" s="43" t="s">
        <v>10</v>
      </c>
      <c r="AQ165" s="43" t="s">
        <v>10</v>
      </c>
      <c r="AR165" s="43" t="s">
        <v>10</v>
      </c>
      <c r="AS165" s="43" t="s">
        <v>10</v>
      </c>
      <c r="AT165" s="43" t="s">
        <v>10</v>
      </c>
      <c r="AU165" s="43" t="s">
        <v>10</v>
      </c>
      <c r="AV165" s="43" t="s">
        <v>10</v>
      </c>
      <c r="AW165" s="43" t="s">
        <v>10</v>
      </c>
      <c r="AX165" s="43" t="s">
        <v>10</v>
      </c>
      <c r="AY165" s="43" t="s">
        <v>10</v>
      </c>
      <c r="AZ165" s="43" t="s">
        <v>10</v>
      </c>
      <c r="BA165" s="43" t="s">
        <v>10</v>
      </c>
      <c r="BB165" s="43" t="s">
        <v>10</v>
      </c>
      <c r="BC165" s="43" t="s">
        <v>10</v>
      </c>
      <c r="BD165" s="43" t="s">
        <v>10</v>
      </c>
      <c r="BE165" s="43" t="s">
        <v>10</v>
      </c>
      <c r="BF165" s="43" t="s">
        <v>10</v>
      </c>
      <c r="BG165" s="43" t="s">
        <v>10</v>
      </c>
      <c r="BH165" s="41" t="s">
        <v>10</v>
      </c>
      <c r="BI165" s="41" t="s">
        <v>10</v>
      </c>
      <c r="BJ165" s="41" t="str">
        <f t="shared" si="5"/>
        <v/>
      </c>
    </row>
    <row r="166" spans="1:62">
      <c r="A166" s="43">
        <v>120</v>
      </c>
      <c r="B166" s="43" t="s">
        <v>10</v>
      </c>
      <c r="C166" s="43" t="s">
        <v>10</v>
      </c>
      <c r="D166" s="43" t="s">
        <v>10</v>
      </c>
      <c r="E166" s="43" t="s">
        <v>10</v>
      </c>
      <c r="F166" s="43" t="s">
        <v>10</v>
      </c>
      <c r="G166" s="43" t="s">
        <v>10</v>
      </c>
      <c r="H166" s="43" t="s">
        <v>10</v>
      </c>
      <c r="I166" s="43" t="s">
        <v>10</v>
      </c>
      <c r="J166" s="43" t="s">
        <v>10</v>
      </c>
      <c r="K166" s="43" t="s">
        <v>10</v>
      </c>
      <c r="L166" s="43" t="s">
        <v>10</v>
      </c>
      <c r="M166" s="43" t="s">
        <v>10</v>
      </c>
      <c r="N166" s="43" t="s">
        <v>10</v>
      </c>
      <c r="O166" s="43" t="s">
        <v>10</v>
      </c>
      <c r="P166" s="43" t="s">
        <v>10</v>
      </c>
      <c r="Q166" s="43" t="s">
        <v>10</v>
      </c>
      <c r="R166" s="43" t="s">
        <v>10</v>
      </c>
      <c r="S166" s="43" t="s">
        <v>10</v>
      </c>
      <c r="T166" s="43" t="s">
        <v>10</v>
      </c>
      <c r="U166" s="43" t="s">
        <v>10</v>
      </c>
      <c r="V166" s="43" t="s">
        <v>10</v>
      </c>
      <c r="W166" s="43" t="s">
        <v>10</v>
      </c>
      <c r="X166" s="43" t="s">
        <v>10</v>
      </c>
      <c r="Y166" s="43" t="s">
        <v>10</v>
      </c>
      <c r="Z166" s="43" t="s">
        <v>10</v>
      </c>
      <c r="AA166" s="43" t="s">
        <v>10</v>
      </c>
      <c r="AB166" s="43" t="s">
        <v>10</v>
      </c>
      <c r="AC166" s="43" t="s">
        <v>10</v>
      </c>
      <c r="AD166" s="43" t="s">
        <v>10</v>
      </c>
      <c r="AE166" s="43" t="s">
        <v>10</v>
      </c>
      <c r="AF166" s="43" t="s">
        <v>10</v>
      </c>
      <c r="AG166" s="43" t="s">
        <v>10</v>
      </c>
      <c r="AH166" s="43" t="s">
        <v>10</v>
      </c>
      <c r="AI166" s="43" t="s">
        <v>10</v>
      </c>
      <c r="AJ166" s="43" t="s">
        <v>10</v>
      </c>
      <c r="AK166" s="43" t="s">
        <v>10</v>
      </c>
      <c r="AL166" s="43" t="s">
        <v>10</v>
      </c>
      <c r="AM166" s="43" t="s">
        <v>10</v>
      </c>
      <c r="AN166" s="43" t="s">
        <v>10</v>
      </c>
      <c r="AO166" s="43" t="s">
        <v>10</v>
      </c>
      <c r="AP166" s="43" t="s">
        <v>10</v>
      </c>
      <c r="AQ166" s="43" t="s">
        <v>10</v>
      </c>
      <c r="AR166" s="43" t="s">
        <v>10</v>
      </c>
      <c r="AS166" s="43" t="s">
        <v>10</v>
      </c>
      <c r="AT166" s="43" t="s">
        <v>10</v>
      </c>
      <c r="AU166" s="43" t="s">
        <v>10</v>
      </c>
      <c r="AV166" s="43" t="s">
        <v>10</v>
      </c>
      <c r="AW166" s="43" t="s">
        <v>10</v>
      </c>
      <c r="AX166" s="43" t="s">
        <v>10</v>
      </c>
      <c r="AY166" s="43" t="s">
        <v>10</v>
      </c>
      <c r="AZ166" s="43" t="s">
        <v>10</v>
      </c>
      <c r="BA166" s="43" t="s">
        <v>10</v>
      </c>
      <c r="BB166" s="43" t="s">
        <v>10</v>
      </c>
      <c r="BC166" s="43" t="s">
        <v>10</v>
      </c>
      <c r="BD166" s="43" t="s">
        <v>10</v>
      </c>
      <c r="BE166" s="43" t="s">
        <v>10</v>
      </c>
      <c r="BF166" s="43" t="s">
        <v>10</v>
      </c>
      <c r="BG166" s="43" t="s">
        <v>10</v>
      </c>
      <c r="BH166" s="41" t="s">
        <v>10</v>
      </c>
      <c r="BI166" s="41" t="s">
        <v>10</v>
      </c>
      <c r="BJ166" s="41" t="str">
        <f t="shared" si="5"/>
        <v/>
      </c>
    </row>
    <row r="168" spans="1:62">
      <c r="AP168" s="42">
        <v>40</v>
      </c>
      <c r="AQ168" s="42">
        <v>41</v>
      </c>
      <c r="AR168" s="42">
        <v>42</v>
      </c>
      <c r="AS168" s="42">
        <v>43</v>
      </c>
      <c r="AT168" s="42">
        <v>44</v>
      </c>
      <c r="AU168" s="42">
        <v>45</v>
      </c>
      <c r="AV168" s="42">
        <v>46</v>
      </c>
      <c r="AW168" s="42">
        <v>47</v>
      </c>
      <c r="AX168" s="42">
        <v>48</v>
      </c>
      <c r="AY168" s="42">
        <v>49</v>
      </c>
      <c r="AZ168" s="42">
        <v>50</v>
      </c>
      <c r="BA168" s="42">
        <v>51</v>
      </c>
      <c r="BB168" s="42">
        <v>52</v>
      </c>
      <c r="BC168" s="42">
        <v>53</v>
      </c>
      <c r="BD168" s="42">
        <v>54</v>
      </c>
      <c r="BE168" s="42">
        <v>55</v>
      </c>
      <c r="BF168" s="42">
        <v>56</v>
      </c>
      <c r="BG168" s="42">
        <v>57</v>
      </c>
    </row>
  </sheetData>
  <autoFilter ref="A5:BJ166"/>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66"/>
  <sheetViews>
    <sheetView zoomScale="55" zoomScaleNormal="55" workbookViewId="0">
      <pane xSplit="2" ySplit="19" topLeftCell="K128" activePane="bottomRight" state="frozen"/>
      <selection activeCell="B126" sqref="B126"/>
      <selection pane="topRight" activeCell="B126" sqref="B126"/>
      <selection pane="bottomLeft" activeCell="B126" sqref="B126"/>
      <selection pane="bottomRight" activeCell="B126" sqref="B126"/>
    </sheetView>
  </sheetViews>
  <sheetFormatPr defaultRowHeight="15"/>
  <cols>
    <col min="1" max="1" width="11.42578125" customWidth="1"/>
    <col min="2" max="2" width="43.85546875" customWidth="1"/>
    <col min="3" max="3" width="17.85546875" customWidth="1"/>
    <col min="6" max="8" width="0" hidden="1" customWidth="1"/>
    <col min="9" max="9" width="60.5703125" customWidth="1"/>
    <col min="39" max="39" width="11.28515625" customWidth="1"/>
    <col min="43" max="43" width="0" hidden="1" customWidth="1"/>
    <col min="50" max="50" width="9.7109375" customWidth="1"/>
    <col min="51" max="51" width="9.28515625" customWidth="1"/>
  </cols>
  <sheetData>
    <row r="1" spans="1:51" s="5" customFormat="1" ht="15.75" thickBot="1">
      <c r="A1" s="14">
        <v>1</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4">
        <v>21</v>
      </c>
      <c r="V1" s="14">
        <v>22</v>
      </c>
      <c r="W1" s="14">
        <v>23</v>
      </c>
      <c r="X1" s="14">
        <v>24</v>
      </c>
      <c r="Y1" s="14">
        <v>25</v>
      </c>
      <c r="Z1" s="14">
        <v>26</v>
      </c>
      <c r="AA1" s="14">
        <v>27</v>
      </c>
      <c r="AB1" s="14">
        <v>28</v>
      </c>
      <c r="AC1" s="14">
        <v>29</v>
      </c>
      <c r="AD1" s="14">
        <v>30</v>
      </c>
      <c r="AE1" s="14">
        <v>31</v>
      </c>
      <c r="AF1" s="14">
        <v>32</v>
      </c>
      <c r="AG1" s="14">
        <v>33</v>
      </c>
      <c r="AH1" s="14">
        <v>34</v>
      </c>
      <c r="AI1" s="14">
        <v>35</v>
      </c>
      <c r="AJ1" s="14">
        <v>36</v>
      </c>
      <c r="AK1" s="14">
        <v>37</v>
      </c>
      <c r="AL1" s="14">
        <v>38</v>
      </c>
      <c r="AM1" s="14">
        <v>39</v>
      </c>
      <c r="AN1" s="14">
        <v>40</v>
      </c>
      <c r="AO1" s="14">
        <v>41</v>
      </c>
      <c r="AP1" s="14">
        <v>42</v>
      </c>
      <c r="AQ1" s="14">
        <v>43</v>
      </c>
      <c r="AR1" s="14">
        <v>44</v>
      </c>
      <c r="AS1" s="14">
        <v>45</v>
      </c>
      <c r="AT1" s="14">
        <v>46</v>
      </c>
      <c r="AU1" s="14">
        <v>47</v>
      </c>
      <c r="AV1" s="14">
        <v>48</v>
      </c>
      <c r="AW1" s="14">
        <v>49</v>
      </c>
      <c r="AX1" s="14">
        <v>50</v>
      </c>
      <c r="AY1" s="14">
        <v>51</v>
      </c>
    </row>
    <row r="2" spans="1:51" ht="23.25">
      <c r="A2" s="10"/>
      <c r="B2" s="11"/>
      <c r="C2" s="11"/>
      <c r="D2" s="200" t="s">
        <v>0</v>
      </c>
      <c r="E2" s="200"/>
      <c r="F2" s="200"/>
      <c r="G2" s="200"/>
      <c r="H2" s="200"/>
      <c r="I2" s="200"/>
      <c r="J2" s="200"/>
      <c r="K2" s="200"/>
      <c r="L2" s="200"/>
      <c r="M2" s="11"/>
      <c r="N2" s="11"/>
      <c r="O2" s="12"/>
    </row>
    <row r="3" spans="1:51">
      <c r="A3" s="13"/>
      <c r="B3" s="19">
        <f ca="1">NOW()</f>
        <v>42327.625494907406</v>
      </c>
      <c r="C3" s="14"/>
      <c r="D3" s="14"/>
      <c r="E3" s="14"/>
      <c r="F3" s="14"/>
      <c r="G3" s="14"/>
      <c r="H3" s="14"/>
      <c r="I3" s="14"/>
      <c r="J3" s="14"/>
      <c r="K3" s="14"/>
      <c r="L3" s="14"/>
      <c r="M3" s="14"/>
      <c r="N3" s="14"/>
      <c r="O3" s="15"/>
    </row>
    <row r="4" spans="1:51">
      <c r="A4" s="13"/>
      <c r="B4" s="14"/>
      <c r="C4" s="14"/>
      <c r="D4" s="14"/>
      <c r="E4" s="14"/>
      <c r="F4" s="14"/>
      <c r="G4" s="14"/>
      <c r="H4" s="14"/>
      <c r="I4" s="201" t="s">
        <v>338</v>
      </c>
      <c r="J4" s="201"/>
      <c r="K4" s="201"/>
      <c r="L4" s="201"/>
      <c r="M4" s="201"/>
      <c r="N4" s="14"/>
      <c r="O4" s="15"/>
    </row>
    <row r="5" spans="1:51">
      <c r="A5" s="13"/>
      <c r="B5" s="14"/>
      <c r="C5" s="14"/>
      <c r="D5" s="14"/>
      <c r="E5" s="14"/>
      <c r="F5" s="14"/>
      <c r="G5" s="14"/>
      <c r="H5" s="14"/>
      <c r="I5" s="14"/>
      <c r="J5" s="14"/>
      <c r="K5" s="14"/>
      <c r="L5" s="14"/>
      <c r="M5" s="14"/>
      <c r="N5" s="14"/>
      <c r="O5" s="15"/>
    </row>
    <row r="6" spans="1:51" ht="15.75" thickBot="1">
      <c r="A6" s="16"/>
      <c r="B6" s="17"/>
      <c r="C6" s="17"/>
      <c r="D6" s="17"/>
      <c r="E6" s="17"/>
      <c r="F6" s="17"/>
      <c r="G6" s="17"/>
      <c r="H6" s="17"/>
      <c r="I6" s="17"/>
      <c r="J6" s="17"/>
      <c r="K6" s="17"/>
      <c r="L6" s="17"/>
      <c r="M6" s="17"/>
      <c r="N6" s="17"/>
      <c r="O6" s="18"/>
    </row>
    <row r="7" spans="1:51">
      <c r="A7" t="str">
        <f ca="1">CELL("filename",A1)</f>
        <v>R:\Cycle 8 - 2016-17 RESTORED\Provisionals\Gold\[Provisional Budget Shares Nov 15@19Nov15 1030.xlsx]PUPILS</v>
      </c>
    </row>
    <row r="8" spans="1:51">
      <c r="A8">
        <v>0</v>
      </c>
      <c r="B8" t="s">
        <v>339</v>
      </c>
      <c r="J8">
        <f t="shared" ref="J8:AT8" si="0">SUM(J20:J164)</f>
        <v>46555</v>
      </c>
      <c r="K8">
        <f t="shared" si="0"/>
        <v>4257</v>
      </c>
      <c r="L8">
        <f t="shared" si="0"/>
        <v>4277</v>
      </c>
      <c r="M8">
        <f t="shared" si="0"/>
        <v>4350</v>
      </c>
      <c r="N8">
        <f t="shared" si="0"/>
        <v>4024</v>
      </c>
      <c r="O8">
        <f t="shared" si="0"/>
        <v>3884</v>
      </c>
      <c r="P8">
        <f t="shared" si="0"/>
        <v>3820</v>
      </c>
      <c r="Q8">
        <f t="shared" si="0"/>
        <v>3598</v>
      </c>
      <c r="R8">
        <f t="shared" si="0"/>
        <v>3794</v>
      </c>
      <c r="S8">
        <f t="shared" si="0"/>
        <v>3743</v>
      </c>
      <c r="T8">
        <f t="shared" si="0"/>
        <v>3513</v>
      </c>
      <c r="U8">
        <f t="shared" si="0"/>
        <v>3681</v>
      </c>
      <c r="V8">
        <f t="shared" si="0"/>
        <v>3614</v>
      </c>
      <c r="W8">
        <f t="shared" si="0"/>
        <v>1387</v>
      </c>
      <c r="X8">
        <f t="shared" si="0"/>
        <v>47941</v>
      </c>
      <c r="Y8">
        <f t="shared" si="0"/>
        <v>377</v>
      </c>
      <c r="Z8">
        <f t="shared" si="0"/>
        <v>248</v>
      </c>
      <c r="AA8">
        <f t="shared" si="0"/>
        <v>4481</v>
      </c>
      <c r="AB8">
        <f t="shared" si="0"/>
        <v>4368</v>
      </c>
      <c r="AC8">
        <f t="shared" si="0"/>
        <v>4255</v>
      </c>
      <c r="AD8">
        <f t="shared" si="0"/>
        <v>4288</v>
      </c>
      <c r="AE8">
        <f t="shared" si="0"/>
        <v>4036</v>
      </c>
      <c r="AF8">
        <f t="shared" si="0"/>
        <v>3901</v>
      </c>
      <c r="AG8">
        <f t="shared" si="0"/>
        <v>3810</v>
      </c>
      <c r="AH8">
        <f t="shared" si="0"/>
        <v>3868</v>
      </c>
      <c r="AI8">
        <f t="shared" si="0"/>
        <v>3853</v>
      </c>
      <c r="AJ8">
        <f t="shared" si="0"/>
        <v>3801</v>
      </c>
      <c r="AK8">
        <f t="shared" si="0"/>
        <v>3550</v>
      </c>
      <c r="AL8">
        <f t="shared" si="0"/>
        <v>3730</v>
      </c>
      <c r="AM8">
        <f t="shared" si="0"/>
        <v>0</v>
      </c>
      <c r="AN8">
        <f t="shared" si="0"/>
        <v>940</v>
      </c>
      <c r="AO8">
        <f t="shared" si="0"/>
        <v>386</v>
      </c>
      <c r="AP8">
        <f t="shared" si="0"/>
        <v>442</v>
      </c>
      <c r="AQ8">
        <f t="shared" si="0"/>
        <v>0</v>
      </c>
      <c r="AR8">
        <f t="shared" si="0"/>
        <v>98</v>
      </c>
      <c r="AS8">
        <f t="shared" si="0"/>
        <v>123</v>
      </c>
      <c r="AT8">
        <f t="shared" si="0"/>
        <v>326</v>
      </c>
      <c r="AU8">
        <f t="shared" ref="AU8:AY8" si="1">SUM(AU20:AU164)</f>
        <v>292</v>
      </c>
      <c r="AV8">
        <f t="shared" si="1"/>
        <v>95</v>
      </c>
      <c r="AW8">
        <f t="shared" si="1"/>
        <v>123</v>
      </c>
      <c r="AX8">
        <f t="shared" si="1"/>
        <v>-23</v>
      </c>
      <c r="AY8">
        <f t="shared" si="1"/>
        <v>0</v>
      </c>
    </row>
    <row r="9" spans="1:51" s="24" customFormat="1" ht="60">
      <c r="A9" s="27" t="s">
        <v>251</v>
      </c>
      <c r="B9" s="27" t="s">
        <v>4</v>
      </c>
      <c r="C9" s="27" t="s">
        <v>5</v>
      </c>
      <c r="D9" s="27" t="s">
        <v>6</v>
      </c>
      <c r="E9" s="27" t="s">
        <v>132</v>
      </c>
      <c r="F9" s="27" t="s">
        <v>252</v>
      </c>
      <c r="G9" s="27" t="s">
        <v>253</v>
      </c>
      <c r="H9" s="27" t="s">
        <v>254</v>
      </c>
      <c r="I9" s="27" t="s">
        <v>255</v>
      </c>
      <c r="J9" s="28" t="s">
        <v>256</v>
      </c>
      <c r="K9" s="28" t="s">
        <v>138</v>
      </c>
      <c r="L9" s="28" t="s">
        <v>139</v>
      </c>
      <c r="M9" s="28" t="s">
        <v>140</v>
      </c>
      <c r="N9" s="28" t="s">
        <v>141</v>
      </c>
      <c r="O9" s="28" t="s">
        <v>142</v>
      </c>
      <c r="P9" s="28" t="s">
        <v>143</v>
      </c>
      <c r="Q9" s="28" t="s">
        <v>144</v>
      </c>
      <c r="R9" s="28" t="s">
        <v>145</v>
      </c>
      <c r="S9" s="28" t="s">
        <v>146</v>
      </c>
      <c r="T9" s="28" t="s">
        <v>147</v>
      </c>
      <c r="U9" s="28" t="s">
        <v>148</v>
      </c>
      <c r="V9" s="28" t="s">
        <v>149</v>
      </c>
      <c r="W9" s="29" t="s">
        <v>257</v>
      </c>
      <c r="X9" s="29" t="s">
        <v>152</v>
      </c>
      <c r="Y9" s="29" t="s">
        <v>258</v>
      </c>
      <c r="Z9" s="29" t="s">
        <v>259</v>
      </c>
      <c r="AA9" s="29" t="s">
        <v>138</v>
      </c>
      <c r="AB9" s="29" t="s">
        <v>139</v>
      </c>
      <c r="AC9" s="29" t="s">
        <v>140</v>
      </c>
      <c r="AD9" s="29" t="s">
        <v>141</v>
      </c>
      <c r="AE9" s="29" t="s">
        <v>142</v>
      </c>
      <c r="AF9" s="29" t="s">
        <v>143</v>
      </c>
      <c r="AG9" s="29" t="s">
        <v>144</v>
      </c>
      <c r="AH9" s="29" t="s">
        <v>145</v>
      </c>
      <c r="AI9" s="29" t="s">
        <v>146</v>
      </c>
      <c r="AJ9" s="29" t="s">
        <v>147</v>
      </c>
      <c r="AK9" s="29" t="s">
        <v>148</v>
      </c>
      <c r="AL9" s="29" t="s">
        <v>149</v>
      </c>
      <c r="AM9" s="29" t="s">
        <v>1</v>
      </c>
      <c r="AN9" s="119" t="s">
        <v>367</v>
      </c>
      <c r="AO9" s="29" t="s">
        <v>372</v>
      </c>
      <c r="AP9" s="29" t="s">
        <v>368</v>
      </c>
      <c r="AQ9" s="29" t="s">
        <v>369</v>
      </c>
      <c r="AR9" s="29" t="s">
        <v>370</v>
      </c>
      <c r="AS9" s="29" t="s">
        <v>371</v>
      </c>
      <c r="AT9" s="28" t="s">
        <v>373</v>
      </c>
      <c r="AU9" s="28" t="s">
        <v>374</v>
      </c>
      <c r="AV9" s="28" t="s">
        <v>375</v>
      </c>
      <c r="AW9" s="28" t="s">
        <v>376</v>
      </c>
      <c r="AX9" s="29" t="s">
        <v>378</v>
      </c>
      <c r="AY9" s="29" t="s">
        <v>379</v>
      </c>
    </row>
    <row r="10" spans="1:51">
      <c r="A10">
        <v>0</v>
      </c>
      <c r="B10">
        <v>0</v>
      </c>
      <c r="C10">
        <v>0</v>
      </c>
      <c r="D10">
        <v>0</v>
      </c>
      <c r="E10">
        <v>0</v>
      </c>
      <c r="F10">
        <v>0</v>
      </c>
      <c r="G10">
        <v>0</v>
      </c>
      <c r="H10">
        <v>0</v>
      </c>
      <c r="I10">
        <v>0</v>
      </c>
      <c r="J10" s="21">
        <v>0</v>
      </c>
      <c r="K10" s="21">
        <v>0</v>
      </c>
      <c r="L10" s="21">
        <v>0</v>
      </c>
      <c r="M10" s="21">
        <v>0</v>
      </c>
      <c r="N10" s="21">
        <v>0</v>
      </c>
      <c r="O10" s="21">
        <v>0</v>
      </c>
      <c r="P10" s="21">
        <v>0</v>
      </c>
      <c r="Q10" s="21">
        <v>0</v>
      </c>
      <c r="R10" s="21">
        <v>0</v>
      </c>
      <c r="S10" s="21">
        <v>0</v>
      </c>
      <c r="T10" s="21">
        <v>0</v>
      </c>
      <c r="U10" s="21">
        <v>0</v>
      </c>
      <c r="V10" s="21">
        <v>0</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5">
        <v>0</v>
      </c>
    </row>
    <row r="11" spans="1:51">
      <c r="A11">
        <v>0</v>
      </c>
      <c r="B11" t="s">
        <v>260</v>
      </c>
      <c r="C11" t="s">
        <v>8</v>
      </c>
      <c r="D11">
        <v>0</v>
      </c>
      <c r="E11">
        <v>0</v>
      </c>
      <c r="F11">
        <v>0</v>
      </c>
      <c r="G11">
        <v>0</v>
      </c>
      <c r="H11">
        <v>0</v>
      </c>
      <c r="I11">
        <v>0</v>
      </c>
      <c r="J11" s="21">
        <v>30546</v>
      </c>
      <c r="K11" s="21">
        <v>3860</v>
      </c>
      <c r="L11" s="21">
        <v>3905</v>
      </c>
      <c r="M11" s="21">
        <v>4026</v>
      </c>
      <c r="N11" s="21">
        <v>3670</v>
      </c>
      <c r="O11" s="21">
        <v>3558</v>
      </c>
      <c r="P11" s="21">
        <v>3487</v>
      </c>
      <c r="Q11" s="21">
        <v>3306</v>
      </c>
      <c r="R11" s="21">
        <v>1011</v>
      </c>
      <c r="S11" s="21">
        <v>881</v>
      </c>
      <c r="T11" s="21">
        <v>876</v>
      </c>
      <c r="U11" s="21">
        <v>996</v>
      </c>
      <c r="V11" s="21">
        <v>970</v>
      </c>
      <c r="W11" s="25">
        <v>793</v>
      </c>
      <c r="X11" s="25">
        <v>31339</v>
      </c>
      <c r="Y11" s="25">
        <v>154</v>
      </c>
      <c r="Z11" s="25">
        <v>213</v>
      </c>
      <c r="AA11" s="25">
        <v>3895</v>
      </c>
      <c r="AB11" s="25">
        <v>3956</v>
      </c>
      <c r="AC11" s="25">
        <v>3900</v>
      </c>
      <c r="AD11" s="25">
        <v>3877</v>
      </c>
      <c r="AE11" s="25">
        <v>3688</v>
      </c>
      <c r="AF11" s="25">
        <v>3573</v>
      </c>
      <c r="AG11" s="25">
        <v>3472</v>
      </c>
      <c r="AH11" s="25">
        <v>1204</v>
      </c>
      <c r="AI11" s="25">
        <v>1007</v>
      </c>
      <c r="AJ11" s="25">
        <v>885</v>
      </c>
      <c r="AK11" s="25">
        <v>882</v>
      </c>
      <c r="AL11" s="25">
        <v>1000</v>
      </c>
      <c r="AM11" s="25">
        <v>0</v>
      </c>
    </row>
    <row r="12" spans="1:51">
      <c r="A12">
        <v>0</v>
      </c>
      <c r="B12">
        <v>0</v>
      </c>
      <c r="C12" t="s">
        <v>105</v>
      </c>
      <c r="D12">
        <v>0</v>
      </c>
      <c r="E12">
        <v>0</v>
      </c>
      <c r="F12">
        <v>0</v>
      </c>
      <c r="G12">
        <v>0</v>
      </c>
      <c r="H12">
        <v>0</v>
      </c>
      <c r="I12">
        <v>0</v>
      </c>
      <c r="J12" s="21">
        <v>2624</v>
      </c>
      <c r="K12" s="21">
        <v>86</v>
      </c>
      <c r="L12" s="21">
        <v>84</v>
      </c>
      <c r="M12" s="21">
        <v>53</v>
      </c>
      <c r="N12" s="21">
        <v>28</v>
      </c>
      <c r="O12" s="21">
        <v>0</v>
      </c>
      <c r="P12" s="21">
        <v>0</v>
      </c>
      <c r="Q12" s="21">
        <v>0</v>
      </c>
      <c r="R12" s="21">
        <v>577</v>
      </c>
      <c r="S12" s="21">
        <v>622</v>
      </c>
      <c r="T12" s="21">
        <v>394</v>
      </c>
      <c r="U12" s="21">
        <v>389</v>
      </c>
      <c r="V12" s="21">
        <v>391</v>
      </c>
      <c r="W12" s="25">
        <v>485</v>
      </c>
      <c r="X12" s="25">
        <v>3109</v>
      </c>
      <c r="Y12" s="25">
        <v>180</v>
      </c>
      <c r="Z12" s="25">
        <v>26</v>
      </c>
      <c r="AA12" s="25">
        <v>266</v>
      </c>
      <c r="AB12" s="25">
        <v>86</v>
      </c>
      <c r="AC12" s="25">
        <v>84</v>
      </c>
      <c r="AD12" s="25">
        <v>50</v>
      </c>
      <c r="AE12" s="25">
        <v>28</v>
      </c>
      <c r="AF12" s="25">
        <v>0</v>
      </c>
      <c r="AG12" s="25">
        <v>0</v>
      </c>
      <c r="AH12" s="25">
        <v>603</v>
      </c>
      <c r="AI12" s="25">
        <v>590</v>
      </c>
      <c r="AJ12" s="25">
        <v>624</v>
      </c>
      <c r="AK12" s="25">
        <v>389</v>
      </c>
      <c r="AL12" s="25">
        <v>389</v>
      </c>
      <c r="AM12" s="25">
        <v>0</v>
      </c>
    </row>
    <row r="13" spans="1:51">
      <c r="A13">
        <v>0</v>
      </c>
      <c r="B13">
        <v>0</v>
      </c>
      <c r="C13" t="s">
        <v>52</v>
      </c>
      <c r="D13">
        <v>0</v>
      </c>
      <c r="E13">
        <v>0</v>
      </c>
      <c r="F13">
        <v>0</v>
      </c>
      <c r="G13">
        <v>0</v>
      </c>
      <c r="H13">
        <v>0</v>
      </c>
      <c r="I13">
        <v>0</v>
      </c>
      <c r="J13" s="21">
        <v>13385</v>
      </c>
      <c r="K13" s="21">
        <v>311</v>
      </c>
      <c r="L13" s="21">
        <v>288</v>
      </c>
      <c r="M13" s="21">
        <v>271</v>
      </c>
      <c r="N13" s="21">
        <v>326</v>
      </c>
      <c r="O13" s="21">
        <v>326</v>
      </c>
      <c r="P13" s="21">
        <v>333</v>
      </c>
      <c r="Q13" s="21">
        <v>292</v>
      </c>
      <c r="R13" s="21">
        <v>2206</v>
      </c>
      <c r="S13" s="21">
        <v>2240</v>
      </c>
      <c r="T13" s="21">
        <v>2243</v>
      </c>
      <c r="U13" s="21">
        <v>2296</v>
      </c>
      <c r="V13" s="21">
        <v>2253</v>
      </c>
      <c r="W13" s="25">
        <v>130</v>
      </c>
      <c r="X13" s="25">
        <v>13515</v>
      </c>
      <c r="Y13" s="25">
        <v>43</v>
      </c>
      <c r="Z13" s="25">
        <v>9</v>
      </c>
      <c r="AA13" s="25">
        <v>324</v>
      </c>
      <c r="AB13" s="25">
        <v>328</v>
      </c>
      <c r="AC13" s="25">
        <v>291</v>
      </c>
      <c r="AD13" s="25">
        <v>364</v>
      </c>
      <c r="AE13" s="25">
        <v>317</v>
      </c>
      <c r="AF13" s="25">
        <v>320</v>
      </c>
      <c r="AG13" s="25">
        <v>333</v>
      </c>
      <c r="AH13" s="25">
        <v>2215</v>
      </c>
      <c r="AI13" s="25">
        <v>2218</v>
      </c>
      <c r="AJ13" s="25">
        <v>2247</v>
      </c>
      <c r="AK13" s="25">
        <v>2248</v>
      </c>
      <c r="AL13" s="25">
        <v>2310</v>
      </c>
      <c r="AM13" s="25">
        <v>0</v>
      </c>
    </row>
    <row r="14" spans="1:51">
      <c r="A14">
        <v>0</v>
      </c>
      <c r="B14">
        <v>0</v>
      </c>
      <c r="C14" t="s">
        <v>161</v>
      </c>
      <c r="D14">
        <v>0</v>
      </c>
      <c r="E14">
        <v>0</v>
      </c>
      <c r="F14">
        <v>0</v>
      </c>
      <c r="G14">
        <v>0</v>
      </c>
      <c r="H14">
        <v>0</v>
      </c>
      <c r="I14">
        <v>0</v>
      </c>
      <c r="J14" s="21">
        <v>46555</v>
      </c>
      <c r="K14" s="21">
        <v>4257</v>
      </c>
      <c r="L14" s="21">
        <v>4277</v>
      </c>
      <c r="M14" s="21">
        <v>4350</v>
      </c>
      <c r="N14" s="21">
        <v>4024</v>
      </c>
      <c r="O14" s="21">
        <v>3884</v>
      </c>
      <c r="P14" s="21">
        <v>3820</v>
      </c>
      <c r="Q14" s="21">
        <v>3598</v>
      </c>
      <c r="R14" s="21">
        <v>3794</v>
      </c>
      <c r="S14" s="21">
        <v>3743</v>
      </c>
      <c r="T14" s="21">
        <v>3513</v>
      </c>
      <c r="U14" s="21">
        <v>3681</v>
      </c>
      <c r="V14" s="21">
        <v>3614</v>
      </c>
      <c r="W14" s="25">
        <v>1408</v>
      </c>
      <c r="X14" s="25">
        <v>47963</v>
      </c>
      <c r="Y14" s="25">
        <v>377</v>
      </c>
      <c r="Z14" s="25">
        <v>248</v>
      </c>
      <c r="AA14" s="25">
        <v>4485</v>
      </c>
      <c r="AB14" s="25">
        <v>4370</v>
      </c>
      <c r="AC14" s="25">
        <v>4275</v>
      </c>
      <c r="AD14" s="25">
        <v>4291</v>
      </c>
      <c r="AE14" s="25">
        <v>4033</v>
      </c>
      <c r="AF14" s="25">
        <v>3893</v>
      </c>
      <c r="AG14" s="25">
        <v>3805</v>
      </c>
      <c r="AH14" s="25">
        <v>4022</v>
      </c>
      <c r="AI14" s="25">
        <v>3815</v>
      </c>
      <c r="AJ14" s="25">
        <v>3756</v>
      </c>
      <c r="AK14" s="25">
        <v>3519</v>
      </c>
      <c r="AL14" s="25">
        <v>3699</v>
      </c>
      <c r="AM14" s="25">
        <v>0</v>
      </c>
    </row>
    <row r="15" spans="1:51">
      <c r="A15">
        <v>0</v>
      </c>
      <c r="B15">
        <v>0</v>
      </c>
      <c r="C15">
        <v>0</v>
      </c>
      <c r="D15">
        <v>0</v>
      </c>
      <c r="E15">
        <v>0</v>
      </c>
      <c r="F15">
        <v>0</v>
      </c>
      <c r="G15">
        <v>0</v>
      </c>
      <c r="H15">
        <v>0</v>
      </c>
      <c r="I15">
        <v>0</v>
      </c>
      <c r="J15" s="21">
        <v>0</v>
      </c>
      <c r="K15" s="21">
        <v>0</v>
      </c>
      <c r="L15" s="21">
        <v>0</v>
      </c>
      <c r="M15" s="21">
        <v>0</v>
      </c>
      <c r="N15" s="21">
        <v>0</v>
      </c>
      <c r="O15" s="21">
        <v>0</v>
      </c>
      <c r="P15" s="21">
        <v>0</v>
      </c>
      <c r="Q15" s="21">
        <v>0</v>
      </c>
      <c r="R15" s="21">
        <v>0</v>
      </c>
      <c r="S15" s="21">
        <v>0</v>
      </c>
      <c r="T15" s="21">
        <v>0</v>
      </c>
      <c r="U15" s="21">
        <v>0</v>
      </c>
      <c r="V15" s="21">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row>
    <row r="16" spans="1:51" s="20" customFormat="1">
      <c r="A16" s="20">
        <v>0</v>
      </c>
      <c r="B16" s="20">
        <v>0</v>
      </c>
      <c r="C16" s="20">
        <v>0</v>
      </c>
      <c r="D16" s="20">
        <v>0</v>
      </c>
      <c r="E16" s="20">
        <v>0</v>
      </c>
      <c r="F16" s="20">
        <v>0</v>
      </c>
      <c r="G16" s="20">
        <v>0</v>
      </c>
      <c r="H16" s="20">
        <v>0</v>
      </c>
      <c r="I16" s="20">
        <v>0</v>
      </c>
      <c r="J16" s="22">
        <v>0.65612716142197403</v>
      </c>
      <c r="K16" s="22">
        <v>0.90674183697439514</v>
      </c>
      <c r="L16" s="22">
        <v>0.9130231470657002</v>
      </c>
      <c r="M16" s="22">
        <v>0.92551724137931035</v>
      </c>
      <c r="N16" s="22">
        <v>0.91202783300198809</v>
      </c>
      <c r="O16" s="22">
        <v>0.91606591143151395</v>
      </c>
      <c r="P16" s="22">
        <v>0.9128272251308901</v>
      </c>
      <c r="Q16" s="22">
        <v>0.91884380211228456</v>
      </c>
      <c r="R16" s="22">
        <v>0.26647337901950446</v>
      </c>
      <c r="S16" s="22">
        <v>0.23537269569863745</v>
      </c>
      <c r="T16" s="22">
        <v>0.24935952177625961</v>
      </c>
      <c r="U16" s="22">
        <v>0.27057864710676449</v>
      </c>
      <c r="V16" s="22">
        <v>0.26840066408411734</v>
      </c>
      <c r="W16" s="26">
        <v>0</v>
      </c>
      <c r="X16" s="26">
        <v>0.65339949544440501</v>
      </c>
      <c r="Y16" s="26">
        <v>0</v>
      </c>
      <c r="Z16" s="26">
        <v>0</v>
      </c>
      <c r="AA16" s="26">
        <v>0.86845039018952064</v>
      </c>
      <c r="AB16" s="26">
        <v>0.90526315789473688</v>
      </c>
      <c r="AC16" s="26">
        <v>0.91228070175438591</v>
      </c>
      <c r="AD16" s="26">
        <v>0.90351899324166862</v>
      </c>
      <c r="AE16" s="26">
        <v>0.91445574014381359</v>
      </c>
      <c r="AF16" s="26">
        <v>0.91780118160801438</v>
      </c>
      <c r="AG16" s="26">
        <v>0.91248357424441529</v>
      </c>
      <c r="AH16" s="26">
        <v>0.29935355544505221</v>
      </c>
      <c r="AI16" s="26">
        <v>0.26395806028833552</v>
      </c>
      <c r="AJ16" s="26">
        <v>0.23562300319488819</v>
      </c>
      <c r="AK16" s="26">
        <v>0.2506393861892583</v>
      </c>
      <c r="AL16" s="26">
        <v>0.27034333603676669</v>
      </c>
      <c r="AM16" s="26">
        <v>0</v>
      </c>
    </row>
    <row r="17" spans="1:51">
      <c r="A17">
        <v>0</v>
      </c>
      <c r="B17">
        <v>0</v>
      </c>
      <c r="C17">
        <v>0</v>
      </c>
      <c r="D17">
        <v>0</v>
      </c>
      <c r="E17">
        <v>0</v>
      </c>
      <c r="F17">
        <v>0</v>
      </c>
      <c r="G17">
        <v>0</v>
      </c>
      <c r="H17">
        <v>0</v>
      </c>
      <c r="I17">
        <v>0</v>
      </c>
      <c r="J17" s="21">
        <v>0</v>
      </c>
      <c r="K17" s="21">
        <v>0</v>
      </c>
      <c r="L17" s="21">
        <v>0</v>
      </c>
      <c r="M17" s="21">
        <v>0</v>
      </c>
      <c r="N17" s="21">
        <v>0</v>
      </c>
      <c r="O17" s="21">
        <v>0</v>
      </c>
      <c r="P17" s="21">
        <v>0</v>
      </c>
      <c r="Q17" s="21">
        <v>0</v>
      </c>
      <c r="R17" s="21">
        <v>0</v>
      </c>
      <c r="S17" s="21">
        <v>0</v>
      </c>
      <c r="T17" s="21">
        <v>0</v>
      </c>
      <c r="U17" s="21">
        <v>0</v>
      </c>
      <c r="V17" s="21">
        <v>0</v>
      </c>
      <c r="W17" s="25">
        <v>0</v>
      </c>
      <c r="X17" s="25">
        <v>0</v>
      </c>
      <c r="Y17" s="25">
        <v>0</v>
      </c>
      <c r="Z17" s="25">
        <v>0</v>
      </c>
      <c r="AA17" s="25">
        <v>228</v>
      </c>
      <c r="AB17" s="25">
        <v>93</v>
      </c>
      <c r="AC17" s="25">
        <v>-75</v>
      </c>
      <c r="AD17" s="25">
        <v>267</v>
      </c>
      <c r="AE17" s="25">
        <v>149</v>
      </c>
      <c r="AF17" s="25">
        <v>73</v>
      </c>
      <c r="AG17" s="25">
        <v>207</v>
      </c>
      <c r="AH17" s="25">
        <v>228</v>
      </c>
      <c r="AI17" s="25">
        <v>72</v>
      </c>
      <c r="AJ17" s="25">
        <v>243</v>
      </c>
      <c r="AK17" s="25">
        <v>-162</v>
      </c>
      <c r="AL17" s="25">
        <v>85</v>
      </c>
      <c r="AM17" s="25">
        <v>0</v>
      </c>
    </row>
    <row r="18" spans="1:51">
      <c r="A18">
        <v>0</v>
      </c>
      <c r="B18">
        <v>0</v>
      </c>
      <c r="C18">
        <v>0</v>
      </c>
      <c r="D18">
        <v>0</v>
      </c>
      <c r="E18">
        <v>0</v>
      </c>
      <c r="F18">
        <v>0</v>
      </c>
      <c r="G18">
        <v>0</v>
      </c>
      <c r="H18">
        <v>0</v>
      </c>
      <c r="I18">
        <v>0</v>
      </c>
      <c r="J18" s="21">
        <v>0</v>
      </c>
      <c r="K18" s="21">
        <v>0</v>
      </c>
      <c r="L18" s="21">
        <v>0</v>
      </c>
      <c r="M18" s="21">
        <v>0</v>
      </c>
      <c r="N18" s="21">
        <v>0</v>
      </c>
      <c r="O18" s="21">
        <v>0</v>
      </c>
      <c r="P18" s="21">
        <v>0</v>
      </c>
      <c r="Q18" s="21">
        <v>0</v>
      </c>
      <c r="R18" s="21">
        <v>0</v>
      </c>
      <c r="S18" s="21">
        <v>0</v>
      </c>
      <c r="T18" s="21">
        <v>0</v>
      </c>
      <c r="U18" s="21">
        <v>0</v>
      </c>
      <c r="V18" s="21">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row>
    <row r="19" spans="1:51">
      <c r="A19">
        <v>0</v>
      </c>
      <c r="B19">
        <v>0</v>
      </c>
      <c r="C19">
        <v>0</v>
      </c>
      <c r="D19">
        <v>0</v>
      </c>
      <c r="E19">
        <v>0</v>
      </c>
      <c r="F19">
        <v>0</v>
      </c>
      <c r="G19">
        <v>0</v>
      </c>
      <c r="H19">
        <v>0</v>
      </c>
      <c r="I19">
        <v>0</v>
      </c>
      <c r="J19" s="21">
        <v>0</v>
      </c>
      <c r="K19" s="21">
        <v>0</v>
      </c>
      <c r="L19" s="21">
        <v>0</v>
      </c>
      <c r="M19" s="21">
        <v>0</v>
      </c>
      <c r="N19" s="21">
        <v>0</v>
      </c>
      <c r="O19" s="21">
        <v>0</v>
      </c>
      <c r="P19" s="21">
        <v>0</v>
      </c>
      <c r="Q19" s="21">
        <v>0</v>
      </c>
      <c r="R19" s="21">
        <v>0</v>
      </c>
      <c r="S19" s="21">
        <v>0</v>
      </c>
      <c r="T19" s="21">
        <v>0</v>
      </c>
      <c r="U19" s="21">
        <v>0</v>
      </c>
      <c r="V19" s="21">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row>
    <row r="20" spans="1:51">
      <c r="A20">
        <v>3023521</v>
      </c>
      <c r="B20" t="s">
        <v>7</v>
      </c>
      <c r="C20" t="s">
        <v>8</v>
      </c>
      <c r="D20" t="s">
        <v>9</v>
      </c>
      <c r="E20" t="s">
        <v>9</v>
      </c>
      <c r="F20" t="s">
        <v>397</v>
      </c>
      <c r="G20" t="s">
        <v>138</v>
      </c>
      <c r="H20" t="s">
        <v>149</v>
      </c>
      <c r="I20" t="s">
        <v>398</v>
      </c>
      <c r="J20" s="21">
        <v>624</v>
      </c>
      <c r="K20" s="21">
        <v>89</v>
      </c>
      <c r="L20" s="21">
        <v>89</v>
      </c>
      <c r="M20" s="21">
        <v>88</v>
      </c>
      <c r="N20" s="21">
        <v>61</v>
      </c>
      <c r="O20" s="21">
        <v>58</v>
      </c>
      <c r="P20" s="21">
        <v>60</v>
      </c>
      <c r="Q20" s="21">
        <v>60</v>
      </c>
      <c r="R20" s="21">
        <v>119</v>
      </c>
      <c r="S20" s="21">
        <v>0</v>
      </c>
      <c r="T20" s="21">
        <v>0</v>
      </c>
      <c r="U20" s="21">
        <v>0</v>
      </c>
      <c r="V20" s="21">
        <v>0</v>
      </c>
      <c r="W20" s="25">
        <v>156</v>
      </c>
      <c r="X20" s="25">
        <v>780</v>
      </c>
      <c r="Y20" s="25">
        <v>1</v>
      </c>
      <c r="Z20" s="25">
        <v>1</v>
      </c>
      <c r="AA20" s="25">
        <v>90</v>
      </c>
      <c r="AB20" s="25">
        <v>90</v>
      </c>
      <c r="AC20" s="25">
        <v>90</v>
      </c>
      <c r="AD20" s="25">
        <v>90</v>
      </c>
      <c r="AE20" s="25">
        <v>60</v>
      </c>
      <c r="AF20" s="25">
        <v>60</v>
      </c>
      <c r="AG20" s="25">
        <v>60</v>
      </c>
      <c r="AH20" s="25">
        <v>120</v>
      </c>
      <c r="AI20" s="25">
        <v>120</v>
      </c>
      <c r="AJ20" s="25">
        <v>0</v>
      </c>
      <c r="AK20" s="25">
        <v>0</v>
      </c>
      <c r="AL20" s="25">
        <v>0</v>
      </c>
      <c r="AM20" s="25">
        <v>0</v>
      </c>
      <c r="AN20">
        <v>150</v>
      </c>
      <c r="AO20">
        <f>IF($D20="Primary",$AN20,0)</f>
        <v>0</v>
      </c>
      <c r="AP20" s="59">
        <v>120</v>
      </c>
      <c r="AT20">
        <f>AO20</f>
        <v>0</v>
      </c>
      <c r="AU20">
        <f t="shared" ref="AU20" si="2">AP20</f>
        <v>120</v>
      </c>
      <c r="AV20">
        <f>AR20</f>
        <v>0</v>
      </c>
      <c r="AW20">
        <f>AS20</f>
        <v>0</v>
      </c>
      <c r="AX20">
        <f>IF(AT20&gt;0,AA20-AT20,0)</f>
        <v>0</v>
      </c>
      <c r="AY20">
        <f>IF(AU20&gt;0,AH20-AU20,0)</f>
        <v>0</v>
      </c>
    </row>
    <row r="21" spans="1:51">
      <c r="A21">
        <v>0</v>
      </c>
      <c r="B21" t="s">
        <v>10</v>
      </c>
      <c r="C21" t="s">
        <v>10</v>
      </c>
      <c r="D21" t="s">
        <v>10</v>
      </c>
      <c r="E21" t="s">
        <v>10</v>
      </c>
      <c r="F21">
        <v>0</v>
      </c>
      <c r="G21">
        <v>0</v>
      </c>
      <c r="H21" t="s">
        <v>10</v>
      </c>
      <c r="I21" t="s">
        <v>399</v>
      </c>
      <c r="J21" s="21">
        <v>0</v>
      </c>
      <c r="K21" s="21">
        <v>0</v>
      </c>
      <c r="L21" s="21">
        <v>0</v>
      </c>
      <c r="M21" s="21">
        <v>0</v>
      </c>
      <c r="N21" s="21">
        <v>0</v>
      </c>
      <c r="O21" s="21">
        <v>0</v>
      </c>
      <c r="P21" s="21">
        <v>0</v>
      </c>
      <c r="Q21" s="21">
        <v>0</v>
      </c>
      <c r="R21" s="21">
        <v>0</v>
      </c>
      <c r="S21" s="21">
        <v>0</v>
      </c>
      <c r="T21" s="21">
        <v>0</v>
      </c>
      <c r="U21" s="21">
        <v>0</v>
      </c>
      <c r="V21" s="21">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v>0</v>
      </c>
      <c r="AO21">
        <f t="shared" ref="AO21:AO37" si="3">IF(D21="Primary",AN21,0)</f>
        <v>0</v>
      </c>
      <c r="AP21">
        <f t="shared" ref="AP21:AP84" si="4">IF($D21="Secondary",$AN21,0)</f>
        <v>0</v>
      </c>
      <c r="AT21">
        <f t="shared" ref="AT21:AT84" si="5">AO21</f>
        <v>0</v>
      </c>
      <c r="AU21">
        <f t="shared" ref="AU21:AU84" si="6">AP21</f>
        <v>0</v>
      </c>
      <c r="AV21">
        <f t="shared" ref="AV21:AV84" si="7">AR21</f>
        <v>0</v>
      </c>
      <c r="AW21">
        <f t="shared" ref="AW21:AW84" si="8">AS21</f>
        <v>0</v>
      </c>
      <c r="AX21">
        <f t="shared" ref="AX21:AX84" si="9">IF(AT21&gt;0,AA21-AT21,0)</f>
        <v>0</v>
      </c>
      <c r="AY21">
        <f t="shared" ref="AY21:AY84" si="10">IF(AU21&gt;0,AH21-AU21,0)</f>
        <v>0</v>
      </c>
    </row>
    <row r="22" spans="1:51">
      <c r="A22">
        <v>3021000</v>
      </c>
      <c r="B22" t="s">
        <v>400</v>
      </c>
      <c r="C22" t="s">
        <v>8</v>
      </c>
      <c r="D22" t="s">
        <v>401</v>
      </c>
      <c r="E22" t="s">
        <v>401</v>
      </c>
      <c r="F22" t="s">
        <v>397</v>
      </c>
      <c r="G22" t="s">
        <v>138</v>
      </c>
      <c r="H22" t="s">
        <v>144</v>
      </c>
      <c r="I22" t="s">
        <v>402</v>
      </c>
      <c r="J22" s="21">
        <v>0</v>
      </c>
      <c r="K22" s="21">
        <v>0</v>
      </c>
      <c r="L22" s="21">
        <v>0</v>
      </c>
      <c r="M22" s="21">
        <v>0</v>
      </c>
      <c r="N22" s="21">
        <v>0</v>
      </c>
      <c r="O22" s="21">
        <v>0</v>
      </c>
      <c r="P22" s="21">
        <v>0</v>
      </c>
      <c r="Q22" s="21">
        <v>0</v>
      </c>
      <c r="R22" s="21">
        <v>0</v>
      </c>
      <c r="S22" s="21">
        <v>0</v>
      </c>
      <c r="T22" s="21">
        <v>0</v>
      </c>
      <c r="U22" s="21">
        <v>0</v>
      </c>
      <c r="V22" s="21">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5">
        <v>0</v>
      </c>
      <c r="AP22">
        <f t="shared" si="4"/>
        <v>0</v>
      </c>
      <c r="AT22">
        <f t="shared" si="5"/>
        <v>0</v>
      </c>
      <c r="AU22">
        <f t="shared" si="6"/>
        <v>0</v>
      </c>
      <c r="AV22">
        <f t="shared" si="7"/>
        <v>0</v>
      </c>
      <c r="AW22">
        <f t="shared" si="8"/>
        <v>0</v>
      </c>
      <c r="AX22">
        <f t="shared" si="9"/>
        <v>0</v>
      </c>
      <c r="AY22">
        <f t="shared" si="10"/>
        <v>0</v>
      </c>
    </row>
    <row r="23" spans="1:51">
      <c r="A23">
        <v>3021001</v>
      </c>
      <c r="B23" t="s">
        <v>403</v>
      </c>
      <c r="C23" t="s">
        <v>8</v>
      </c>
      <c r="D23" t="s">
        <v>401</v>
      </c>
      <c r="E23" t="s">
        <v>401</v>
      </c>
      <c r="F23" t="s">
        <v>397</v>
      </c>
      <c r="G23" t="s">
        <v>138</v>
      </c>
      <c r="H23" t="s">
        <v>144</v>
      </c>
      <c r="I23" t="s">
        <v>402</v>
      </c>
      <c r="J23" s="21">
        <v>0</v>
      </c>
      <c r="K23" s="21">
        <v>0</v>
      </c>
      <c r="L23" s="21">
        <v>0</v>
      </c>
      <c r="M23" s="21">
        <v>0</v>
      </c>
      <c r="N23" s="21">
        <v>0</v>
      </c>
      <c r="O23" s="21">
        <v>0</v>
      </c>
      <c r="P23" s="21">
        <v>0</v>
      </c>
      <c r="Q23" s="21">
        <v>0</v>
      </c>
      <c r="R23" s="21">
        <v>0</v>
      </c>
      <c r="S23" s="21">
        <v>0</v>
      </c>
      <c r="T23" s="21">
        <v>0</v>
      </c>
      <c r="U23" s="21">
        <v>0</v>
      </c>
      <c r="V23" s="21">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5">
        <v>0</v>
      </c>
      <c r="AP23">
        <f t="shared" si="4"/>
        <v>0</v>
      </c>
      <c r="AT23">
        <f t="shared" si="5"/>
        <v>0</v>
      </c>
      <c r="AU23">
        <f t="shared" si="6"/>
        <v>0</v>
      </c>
      <c r="AV23">
        <f t="shared" si="7"/>
        <v>0</v>
      </c>
      <c r="AW23">
        <f t="shared" si="8"/>
        <v>0</v>
      </c>
      <c r="AX23">
        <f t="shared" si="9"/>
        <v>0</v>
      </c>
      <c r="AY23">
        <f t="shared" si="10"/>
        <v>0</v>
      </c>
    </row>
    <row r="24" spans="1:51">
      <c r="A24">
        <v>3021002</v>
      </c>
      <c r="B24" t="s">
        <v>404</v>
      </c>
      <c r="C24" t="s">
        <v>8</v>
      </c>
      <c r="D24" t="s">
        <v>401</v>
      </c>
      <c r="E24" t="s">
        <v>401</v>
      </c>
      <c r="F24" t="s">
        <v>397</v>
      </c>
      <c r="G24" t="s">
        <v>138</v>
      </c>
      <c r="H24" t="s">
        <v>144</v>
      </c>
      <c r="I24" t="s">
        <v>405</v>
      </c>
      <c r="J24" s="21">
        <v>0</v>
      </c>
      <c r="K24" s="21">
        <v>0</v>
      </c>
      <c r="L24" s="21">
        <v>0</v>
      </c>
      <c r="M24" s="21">
        <v>0</v>
      </c>
      <c r="N24" s="21">
        <v>0</v>
      </c>
      <c r="O24" s="21">
        <v>0</v>
      </c>
      <c r="P24" s="21">
        <v>0</v>
      </c>
      <c r="Q24" s="21">
        <v>0</v>
      </c>
      <c r="R24" s="21">
        <v>0</v>
      </c>
      <c r="S24" s="21">
        <v>0</v>
      </c>
      <c r="T24" s="21">
        <v>0</v>
      </c>
      <c r="U24" s="21">
        <v>0</v>
      </c>
      <c r="V24" s="21">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P24">
        <f t="shared" si="4"/>
        <v>0</v>
      </c>
      <c r="AT24">
        <f t="shared" si="5"/>
        <v>0</v>
      </c>
      <c r="AU24">
        <f t="shared" si="6"/>
        <v>0</v>
      </c>
      <c r="AV24">
        <f t="shared" si="7"/>
        <v>0</v>
      </c>
      <c r="AW24">
        <f t="shared" si="8"/>
        <v>0</v>
      </c>
      <c r="AX24">
        <f t="shared" si="9"/>
        <v>0</v>
      </c>
      <c r="AY24">
        <f t="shared" si="10"/>
        <v>0</v>
      </c>
    </row>
    <row r="25" spans="1:51">
      <c r="A25">
        <v>3021003</v>
      </c>
      <c r="B25" t="s">
        <v>406</v>
      </c>
      <c r="C25" t="s">
        <v>8</v>
      </c>
      <c r="D25" t="s">
        <v>401</v>
      </c>
      <c r="E25" t="s">
        <v>401</v>
      </c>
      <c r="F25" t="s">
        <v>397</v>
      </c>
      <c r="G25" t="s">
        <v>138</v>
      </c>
      <c r="H25" t="s">
        <v>144</v>
      </c>
      <c r="I25" t="s">
        <v>402</v>
      </c>
      <c r="J25" s="21">
        <v>0</v>
      </c>
      <c r="K25" s="21">
        <v>0</v>
      </c>
      <c r="L25" s="21">
        <v>0</v>
      </c>
      <c r="M25" s="21">
        <v>0</v>
      </c>
      <c r="N25" s="21">
        <v>0</v>
      </c>
      <c r="O25" s="21">
        <v>0</v>
      </c>
      <c r="P25" s="21">
        <v>0</v>
      </c>
      <c r="Q25" s="21">
        <v>0</v>
      </c>
      <c r="R25" s="21">
        <v>0</v>
      </c>
      <c r="S25" s="21">
        <v>0</v>
      </c>
      <c r="T25" s="21">
        <v>0</v>
      </c>
      <c r="U25" s="21">
        <v>0</v>
      </c>
      <c r="V25" s="21">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P25">
        <f t="shared" si="4"/>
        <v>0</v>
      </c>
      <c r="AT25">
        <f t="shared" si="5"/>
        <v>0</v>
      </c>
      <c r="AU25">
        <f t="shared" si="6"/>
        <v>0</v>
      </c>
      <c r="AV25">
        <f t="shared" si="7"/>
        <v>0</v>
      </c>
      <c r="AW25">
        <f t="shared" si="8"/>
        <v>0</v>
      </c>
      <c r="AX25">
        <f t="shared" si="9"/>
        <v>0</v>
      </c>
      <c r="AY25">
        <f t="shared" si="10"/>
        <v>0</v>
      </c>
    </row>
    <row r="26" spans="1:51">
      <c r="A26">
        <v>0</v>
      </c>
      <c r="B26" t="s">
        <v>10</v>
      </c>
      <c r="C26" t="s">
        <v>10</v>
      </c>
      <c r="D26" t="s">
        <v>10</v>
      </c>
      <c r="E26" t="s">
        <v>10</v>
      </c>
      <c r="F26">
        <v>0</v>
      </c>
      <c r="G26">
        <v>0</v>
      </c>
      <c r="H26" t="s">
        <v>10</v>
      </c>
      <c r="I26" t="s">
        <v>399</v>
      </c>
      <c r="J26" s="21">
        <v>0</v>
      </c>
      <c r="K26" s="21">
        <v>0</v>
      </c>
      <c r="L26" s="21">
        <v>0</v>
      </c>
      <c r="M26" s="21">
        <v>0</v>
      </c>
      <c r="N26" s="21">
        <v>0</v>
      </c>
      <c r="O26" s="21">
        <v>0</v>
      </c>
      <c r="P26" s="21">
        <v>0</v>
      </c>
      <c r="Q26" s="21">
        <v>0</v>
      </c>
      <c r="R26" s="21">
        <v>0</v>
      </c>
      <c r="S26" s="21">
        <v>0</v>
      </c>
      <c r="T26" s="21">
        <v>0</v>
      </c>
      <c r="U26" s="21">
        <v>0</v>
      </c>
      <c r="V26" s="21">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v>0</v>
      </c>
      <c r="AO26">
        <f t="shared" si="3"/>
        <v>0</v>
      </c>
      <c r="AP26">
        <f t="shared" si="4"/>
        <v>0</v>
      </c>
      <c r="AT26">
        <f t="shared" si="5"/>
        <v>0</v>
      </c>
      <c r="AU26">
        <f t="shared" si="6"/>
        <v>0</v>
      </c>
      <c r="AV26">
        <f t="shared" si="7"/>
        <v>0</v>
      </c>
      <c r="AW26">
        <f t="shared" si="8"/>
        <v>0</v>
      </c>
      <c r="AX26">
        <f t="shared" si="9"/>
        <v>0</v>
      </c>
      <c r="AY26">
        <f t="shared" si="10"/>
        <v>0</v>
      </c>
    </row>
    <row r="27" spans="1:51">
      <c r="A27">
        <v>3023520</v>
      </c>
      <c r="B27" t="s">
        <v>11</v>
      </c>
      <c r="C27" t="s">
        <v>8</v>
      </c>
      <c r="D27" t="s">
        <v>12</v>
      </c>
      <c r="E27" t="s">
        <v>12</v>
      </c>
      <c r="F27" t="s">
        <v>397</v>
      </c>
      <c r="G27" t="s">
        <v>138</v>
      </c>
      <c r="H27" t="s">
        <v>144</v>
      </c>
      <c r="I27" t="s">
        <v>407</v>
      </c>
      <c r="J27" s="21">
        <v>419</v>
      </c>
      <c r="K27" s="21">
        <v>60</v>
      </c>
      <c r="L27" s="21">
        <v>60</v>
      </c>
      <c r="M27" s="21">
        <v>60</v>
      </c>
      <c r="N27" s="21">
        <v>58</v>
      </c>
      <c r="O27" s="21">
        <v>61</v>
      </c>
      <c r="P27" s="21">
        <v>60</v>
      </c>
      <c r="Q27" s="21">
        <v>60</v>
      </c>
      <c r="R27" s="21">
        <v>0</v>
      </c>
      <c r="S27" s="21">
        <v>0</v>
      </c>
      <c r="T27" s="21">
        <v>0</v>
      </c>
      <c r="U27" s="21">
        <v>0</v>
      </c>
      <c r="V27" s="21">
        <v>0</v>
      </c>
      <c r="W27" s="25">
        <v>2</v>
      </c>
      <c r="X27" s="25">
        <v>421</v>
      </c>
      <c r="Y27" s="25">
        <v>0</v>
      </c>
      <c r="Z27" s="25">
        <v>0</v>
      </c>
      <c r="AA27" s="25">
        <v>60</v>
      </c>
      <c r="AB27" s="25">
        <v>60</v>
      </c>
      <c r="AC27" s="25">
        <v>60</v>
      </c>
      <c r="AD27" s="25">
        <v>60</v>
      </c>
      <c r="AE27" s="25">
        <v>60</v>
      </c>
      <c r="AF27" s="25">
        <v>61</v>
      </c>
      <c r="AG27" s="25">
        <v>60</v>
      </c>
      <c r="AH27" s="25">
        <v>0</v>
      </c>
      <c r="AI27" s="25">
        <v>0</v>
      </c>
      <c r="AJ27" s="25">
        <v>0</v>
      </c>
      <c r="AK27" s="25">
        <v>0</v>
      </c>
      <c r="AL27" s="25">
        <v>0</v>
      </c>
      <c r="AM27" s="25">
        <v>0</v>
      </c>
      <c r="AN27">
        <v>0</v>
      </c>
      <c r="AO27">
        <f t="shared" si="3"/>
        <v>0</v>
      </c>
      <c r="AP27">
        <f t="shared" si="4"/>
        <v>0</v>
      </c>
      <c r="AT27">
        <f t="shared" si="5"/>
        <v>0</v>
      </c>
      <c r="AU27">
        <f t="shared" si="6"/>
        <v>0</v>
      </c>
      <c r="AV27">
        <f t="shared" si="7"/>
        <v>0</v>
      </c>
      <c r="AW27">
        <f t="shared" si="8"/>
        <v>0</v>
      </c>
      <c r="AX27">
        <f t="shared" si="9"/>
        <v>0</v>
      </c>
      <c r="AY27">
        <f t="shared" si="10"/>
        <v>0</v>
      </c>
    </row>
    <row r="28" spans="1:51">
      <c r="A28">
        <v>3023300</v>
      </c>
      <c r="B28" t="s">
        <v>13</v>
      </c>
      <c r="C28" t="s">
        <v>8</v>
      </c>
      <c r="D28" t="s">
        <v>12</v>
      </c>
      <c r="E28" t="s">
        <v>12</v>
      </c>
      <c r="F28" t="s">
        <v>397</v>
      </c>
      <c r="G28" t="s">
        <v>138</v>
      </c>
      <c r="H28" t="s">
        <v>144</v>
      </c>
      <c r="I28" t="s">
        <v>408</v>
      </c>
      <c r="J28" s="21">
        <v>209</v>
      </c>
      <c r="K28" s="21">
        <v>29</v>
      </c>
      <c r="L28" s="21">
        <v>30</v>
      </c>
      <c r="M28" s="21">
        <v>30</v>
      </c>
      <c r="N28" s="21">
        <v>30</v>
      </c>
      <c r="O28" s="21">
        <v>31</v>
      </c>
      <c r="P28" s="21">
        <v>29</v>
      </c>
      <c r="Q28" s="21">
        <v>30</v>
      </c>
      <c r="R28" s="21">
        <v>0</v>
      </c>
      <c r="S28" s="21">
        <v>0</v>
      </c>
      <c r="T28" s="21">
        <v>0</v>
      </c>
      <c r="U28" s="21">
        <v>0</v>
      </c>
      <c r="V28" s="21">
        <v>0</v>
      </c>
      <c r="W28" s="25">
        <v>2</v>
      </c>
      <c r="X28" s="25">
        <v>211</v>
      </c>
      <c r="Y28" s="25">
        <v>0</v>
      </c>
      <c r="Z28" s="25">
        <v>0</v>
      </c>
      <c r="AA28" s="25">
        <v>31</v>
      </c>
      <c r="AB28" s="25">
        <v>30</v>
      </c>
      <c r="AC28" s="25">
        <v>30</v>
      </c>
      <c r="AD28" s="25">
        <v>30</v>
      </c>
      <c r="AE28" s="25">
        <v>30</v>
      </c>
      <c r="AF28" s="25">
        <v>30</v>
      </c>
      <c r="AG28" s="25">
        <v>30</v>
      </c>
      <c r="AH28" s="25">
        <v>0</v>
      </c>
      <c r="AI28" s="25">
        <v>0</v>
      </c>
      <c r="AJ28" s="25">
        <v>0</v>
      </c>
      <c r="AK28" s="25">
        <v>0</v>
      </c>
      <c r="AL28" s="25">
        <v>0</v>
      </c>
      <c r="AM28" s="25">
        <v>0</v>
      </c>
      <c r="AN28">
        <v>2</v>
      </c>
      <c r="AP28">
        <f t="shared" si="4"/>
        <v>0</v>
      </c>
      <c r="AT28">
        <f t="shared" si="5"/>
        <v>0</v>
      </c>
      <c r="AU28">
        <f t="shared" si="6"/>
        <v>0</v>
      </c>
      <c r="AV28">
        <f t="shared" si="7"/>
        <v>0</v>
      </c>
      <c r="AW28">
        <f t="shared" si="8"/>
        <v>0</v>
      </c>
      <c r="AX28">
        <f t="shared" si="9"/>
        <v>0</v>
      </c>
      <c r="AY28">
        <f t="shared" si="10"/>
        <v>0</v>
      </c>
    </row>
    <row r="29" spans="1:51">
      <c r="A29">
        <v>3023317</v>
      </c>
      <c r="B29" t="s">
        <v>14</v>
      </c>
      <c r="C29" t="s">
        <v>8</v>
      </c>
      <c r="D29" t="s">
        <v>12</v>
      </c>
      <c r="E29" t="s">
        <v>12</v>
      </c>
      <c r="F29" t="s">
        <v>397</v>
      </c>
      <c r="G29" t="s">
        <v>138</v>
      </c>
      <c r="H29" t="s">
        <v>144</v>
      </c>
      <c r="I29" t="s">
        <v>409</v>
      </c>
      <c r="J29" s="21">
        <v>238</v>
      </c>
      <c r="K29" s="21">
        <v>30</v>
      </c>
      <c r="L29" s="21">
        <v>57</v>
      </c>
      <c r="M29" s="21">
        <v>30</v>
      </c>
      <c r="N29" s="21">
        <v>30</v>
      </c>
      <c r="O29" s="21">
        <v>31</v>
      </c>
      <c r="P29" s="21">
        <v>30</v>
      </c>
      <c r="Q29" s="21">
        <v>30</v>
      </c>
      <c r="R29" s="21">
        <v>0</v>
      </c>
      <c r="S29" s="21">
        <v>0</v>
      </c>
      <c r="T29" s="21">
        <v>0</v>
      </c>
      <c r="U29" s="21">
        <v>0</v>
      </c>
      <c r="V29" s="21">
        <v>0</v>
      </c>
      <c r="W29" s="25">
        <v>1</v>
      </c>
      <c r="X29" s="25">
        <v>239</v>
      </c>
      <c r="Y29" s="25">
        <v>0</v>
      </c>
      <c r="Z29" s="25">
        <v>0</v>
      </c>
      <c r="AA29" s="25">
        <v>30</v>
      </c>
      <c r="AB29" s="25">
        <v>30</v>
      </c>
      <c r="AC29" s="25">
        <v>59</v>
      </c>
      <c r="AD29" s="25">
        <v>30</v>
      </c>
      <c r="AE29" s="25">
        <v>30</v>
      </c>
      <c r="AF29" s="25">
        <v>30</v>
      </c>
      <c r="AG29" s="25">
        <v>30</v>
      </c>
      <c r="AH29" s="25">
        <v>0</v>
      </c>
      <c r="AI29" s="25">
        <v>0</v>
      </c>
      <c r="AJ29" s="25">
        <v>0</v>
      </c>
      <c r="AK29" s="25">
        <v>0</v>
      </c>
      <c r="AL29" s="25">
        <v>0</v>
      </c>
      <c r="AM29" s="25">
        <v>0</v>
      </c>
      <c r="AN29">
        <v>0</v>
      </c>
      <c r="AO29">
        <f t="shared" si="3"/>
        <v>0</v>
      </c>
      <c r="AP29">
        <f t="shared" si="4"/>
        <v>0</v>
      </c>
      <c r="AT29">
        <f t="shared" si="5"/>
        <v>0</v>
      </c>
      <c r="AU29">
        <f t="shared" si="6"/>
        <v>0</v>
      </c>
      <c r="AV29">
        <f t="shared" si="7"/>
        <v>0</v>
      </c>
      <c r="AW29">
        <f t="shared" si="8"/>
        <v>0</v>
      </c>
      <c r="AX29">
        <f t="shared" si="9"/>
        <v>0</v>
      </c>
      <c r="AY29">
        <f t="shared" si="10"/>
        <v>0</v>
      </c>
    </row>
    <row r="30" spans="1:51">
      <c r="A30">
        <v>3023500</v>
      </c>
      <c r="B30" t="s">
        <v>15</v>
      </c>
      <c r="C30" t="s">
        <v>8</v>
      </c>
      <c r="D30" t="s">
        <v>12</v>
      </c>
      <c r="E30" t="s">
        <v>16</v>
      </c>
      <c r="F30" t="s">
        <v>397</v>
      </c>
      <c r="G30" t="s">
        <v>138</v>
      </c>
      <c r="H30" t="s">
        <v>140</v>
      </c>
      <c r="I30" t="s">
        <v>407</v>
      </c>
      <c r="J30" s="21">
        <v>177</v>
      </c>
      <c r="K30" s="21">
        <v>60</v>
      </c>
      <c r="L30" s="21">
        <v>58</v>
      </c>
      <c r="M30" s="21">
        <v>59</v>
      </c>
      <c r="N30" s="21">
        <v>0</v>
      </c>
      <c r="O30" s="21">
        <v>0</v>
      </c>
      <c r="P30" s="21">
        <v>0</v>
      </c>
      <c r="Q30" s="21">
        <v>0</v>
      </c>
      <c r="R30" s="21">
        <v>0</v>
      </c>
      <c r="S30" s="21">
        <v>0</v>
      </c>
      <c r="T30" s="21">
        <v>0</v>
      </c>
      <c r="U30" s="21">
        <v>0</v>
      </c>
      <c r="V30" s="21">
        <v>0</v>
      </c>
      <c r="W30" s="25">
        <v>-7</v>
      </c>
      <c r="X30" s="25">
        <v>170</v>
      </c>
      <c r="Y30" s="25">
        <v>0</v>
      </c>
      <c r="Z30" s="25">
        <v>0</v>
      </c>
      <c r="AA30" s="25">
        <v>54</v>
      </c>
      <c r="AB30" s="25">
        <v>59</v>
      </c>
      <c r="AC30" s="25">
        <v>57</v>
      </c>
      <c r="AD30" s="25">
        <v>0</v>
      </c>
      <c r="AE30" s="25">
        <v>0</v>
      </c>
      <c r="AF30" s="25">
        <v>0</v>
      </c>
      <c r="AG30" s="25">
        <v>0</v>
      </c>
      <c r="AH30" s="25">
        <v>0</v>
      </c>
      <c r="AI30" s="25">
        <v>0</v>
      </c>
      <c r="AJ30" s="25">
        <v>0</v>
      </c>
      <c r="AK30" s="25">
        <v>0</v>
      </c>
      <c r="AL30" s="25">
        <v>0</v>
      </c>
      <c r="AM30" s="25">
        <v>0</v>
      </c>
      <c r="AN30">
        <v>-3</v>
      </c>
      <c r="AP30">
        <f t="shared" si="4"/>
        <v>0</v>
      </c>
      <c r="AT30">
        <f t="shared" si="5"/>
        <v>0</v>
      </c>
      <c r="AU30">
        <f t="shared" si="6"/>
        <v>0</v>
      </c>
      <c r="AV30">
        <f t="shared" si="7"/>
        <v>0</v>
      </c>
      <c r="AW30">
        <f t="shared" si="8"/>
        <v>0</v>
      </c>
      <c r="AX30">
        <f t="shared" si="9"/>
        <v>0</v>
      </c>
      <c r="AY30">
        <f t="shared" si="10"/>
        <v>0</v>
      </c>
    </row>
    <row r="31" spans="1:51">
      <c r="A31">
        <v>3023514</v>
      </c>
      <c r="B31" t="s">
        <v>17</v>
      </c>
      <c r="C31" t="s">
        <v>8</v>
      </c>
      <c r="D31" t="s">
        <v>12</v>
      </c>
      <c r="E31" t="s">
        <v>18</v>
      </c>
      <c r="F31" t="s">
        <v>397</v>
      </c>
      <c r="G31" t="s">
        <v>141</v>
      </c>
      <c r="H31" t="s">
        <v>144</v>
      </c>
      <c r="I31" t="s">
        <v>407</v>
      </c>
      <c r="J31" s="21">
        <v>227</v>
      </c>
      <c r="K31" s="21">
        <v>0</v>
      </c>
      <c r="L31" s="21">
        <v>0</v>
      </c>
      <c r="M31" s="21">
        <v>0</v>
      </c>
      <c r="N31" s="21">
        <v>55</v>
      </c>
      <c r="O31" s="21">
        <v>57</v>
      </c>
      <c r="P31" s="21">
        <v>60</v>
      </c>
      <c r="Q31" s="21">
        <v>55</v>
      </c>
      <c r="R31" s="21">
        <v>0</v>
      </c>
      <c r="S31" s="21">
        <v>0</v>
      </c>
      <c r="T31" s="21">
        <v>0</v>
      </c>
      <c r="U31" s="21">
        <v>0</v>
      </c>
      <c r="V31" s="21">
        <v>0</v>
      </c>
      <c r="W31" s="25">
        <v>2</v>
      </c>
      <c r="X31" s="25">
        <v>229</v>
      </c>
      <c r="Y31" s="25">
        <v>0</v>
      </c>
      <c r="Z31" s="25">
        <v>0</v>
      </c>
      <c r="AA31" s="25">
        <v>0</v>
      </c>
      <c r="AB31" s="25">
        <v>0</v>
      </c>
      <c r="AC31" s="25">
        <v>0</v>
      </c>
      <c r="AD31" s="25">
        <v>58</v>
      </c>
      <c r="AE31" s="25">
        <v>54</v>
      </c>
      <c r="AF31" s="25">
        <v>57</v>
      </c>
      <c r="AG31" s="25">
        <v>60</v>
      </c>
      <c r="AH31" s="25">
        <v>0</v>
      </c>
      <c r="AI31" s="25">
        <v>0</v>
      </c>
      <c r="AJ31" s="25">
        <v>0</v>
      </c>
      <c r="AK31" s="25">
        <v>0</v>
      </c>
      <c r="AL31" s="25">
        <v>0</v>
      </c>
      <c r="AM31" s="25">
        <v>0</v>
      </c>
      <c r="AN31">
        <v>-2</v>
      </c>
      <c r="AP31">
        <f t="shared" si="4"/>
        <v>0</v>
      </c>
      <c r="AT31">
        <f t="shared" si="5"/>
        <v>0</v>
      </c>
      <c r="AU31">
        <f t="shared" si="6"/>
        <v>0</v>
      </c>
      <c r="AV31">
        <f t="shared" si="7"/>
        <v>0</v>
      </c>
      <c r="AW31">
        <f t="shared" si="8"/>
        <v>0</v>
      </c>
      <c r="AX31">
        <f t="shared" si="9"/>
        <v>0</v>
      </c>
      <c r="AY31">
        <f t="shared" si="10"/>
        <v>0</v>
      </c>
    </row>
    <row r="32" spans="1:51">
      <c r="A32">
        <v>3022002</v>
      </c>
      <c r="B32" t="s">
        <v>19</v>
      </c>
      <c r="C32" t="s">
        <v>8</v>
      </c>
      <c r="D32" t="s">
        <v>12</v>
      </c>
      <c r="E32" t="s">
        <v>12</v>
      </c>
      <c r="F32" t="s">
        <v>397</v>
      </c>
      <c r="G32" t="s">
        <v>138</v>
      </c>
      <c r="H32" t="s">
        <v>144</v>
      </c>
      <c r="I32" t="s">
        <v>410</v>
      </c>
      <c r="J32" s="21">
        <v>475</v>
      </c>
      <c r="K32" s="21">
        <v>59</v>
      </c>
      <c r="L32" s="21">
        <v>60</v>
      </c>
      <c r="M32" s="21">
        <v>60</v>
      </c>
      <c r="N32" s="21">
        <v>88</v>
      </c>
      <c r="O32" s="21">
        <v>88</v>
      </c>
      <c r="P32" s="21">
        <v>60</v>
      </c>
      <c r="Q32" s="21">
        <v>60</v>
      </c>
      <c r="R32" s="21">
        <v>0</v>
      </c>
      <c r="S32" s="21">
        <v>0</v>
      </c>
      <c r="T32" s="21">
        <v>0</v>
      </c>
      <c r="U32" s="21">
        <v>0</v>
      </c>
      <c r="V32" s="21">
        <v>0</v>
      </c>
      <c r="W32" s="25">
        <v>6</v>
      </c>
      <c r="X32" s="25">
        <v>481</v>
      </c>
      <c r="Y32" s="25">
        <v>0</v>
      </c>
      <c r="Z32" s="25">
        <v>0</v>
      </c>
      <c r="AA32" s="25">
        <v>60</v>
      </c>
      <c r="AB32" s="25">
        <v>61</v>
      </c>
      <c r="AC32" s="25">
        <v>60</v>
      </c>
      <c r="AD32" s="25">
        <v>62</v>
      </c>
      <c r="AE32" s="25">
        <v>88</v>
      </c>
      <c r="AF32" s="25">
        <v>90</v>
      </c>
      <c r="AG32" s="25">
        <v>60</v>
      </c>
      <c r="AH32" s="25">
        <v>0</v>
      </c>
      <c r="AI32" s="25">
        <v>0</v>
      </c>
      <c r="AJ32" s="25">
        <v>0</v>
      </c>
      <c r="AK32" s="25">
        <v>0</v>
      </c>
      <c r="AL32" s="25">
        <v>0</v>
      </c>
      <c r="AM32" s="25">
        <v>0</v>
      </c>
      <c r="AN32">
        <v>0</v>
      </c>
      <c r="AO32">
        <f t="shared" si="3"/>
        <v>0</v>
      </c>
      <c r="AP32">
        <f t="shared" si="4"/>
        <v>0</v>
      </c>
      <c r="AT32">
        <f t="shared" si="5"/>
        <v>0</v>
      </c>
      <c r="AU32">
        <f t="shared" si="6"/>
        <v>0</v>
      </c>
      <c r="AV32">
        <f t="shared" si="7"/>
        <v>0</v>
      </c>
      <c r="AW32">
        <f t="shared" si="8"/>
        <v>0</v>
      </c>
      <c r="AX32">
        <f t="shared" si="9"/>
        <v>0</v>
      </c>
      <c r="AY32">
        <f t="shared" si="10"/>
        <v>0</v>
      </c>
    </row>
    <row r="33" spans="1:51">
      <c r="A33">
        <v>3022079</v>
      </c>
      <c r="B33" t="s">
        <v>20</v>
      </c>
      <c r="C33" t="s">
        <v>8</v>
      </c>
      <c r="D33" t="s">
        <v>12</v>
      </c>
      <c r="E33" t="s">
        <v>12</v>
      </c>
      <c r="F33" t="s">
        <v>397</v>
      </c>
      <c r="G33" t="s">
        <v>138</v>
      </c>
      <c r="H33" t="s">
        <v>144</v>
      </c>
      <c r="I33" t="s">
        <v>411</v>
      </c>
      <c r="J33" s="21">
        <v>452</v>
      </c>
      <c r="K33" s="21">
        <v>73</v>
      </c>
      <c r="L33" s="21">
        <v>59</v>
      </c>
      <c r="M33" s="21">
        <v>82</v>
      </c>
      <c r="N33" s="21">
        <v>58</v>
      </c>
      <c r="O33" s="21">
        <v>60</v>
      </c>
      <c r="P33" s="21">
        <v>60</v>
      </c>
      <c r="Q33" s="21">
        <v>60</v>
      </c>
      <c r="R33" s="21">
        <v>0</v>
      </c>
      <c r="S33" s="21">
        <v>0</v>
      </c>
      <c r="T33" s="21">
        <v>0</v>
      </c>
      <c r="U33" s="21">
        <v>0</v>
      </c>
      <c r="V33" s="21">
        <v>0</v>
      </c>
      <c r="W33" s="25">
        <v>2</v>
      </c>
      <c r="X33" s="25">
        <v>454</v>
      </c>
      <c r="Y33" s="25">
        <v>-13</v>
      </c>
      <c r="Z33" s="25">
        <v>0</v>
      </c>
      <c r="AA33" s="25">
        <v>59</v>
      </c>
      <c r="AB33" s="25">
        <v>72</v>
      </c>
      <c r="AC33" s="25">
        <v>60</v>
      </c>
      <c r="AD33" s="25">
        <v>82</v>
      </c>
      <c r="AE33" s="25">
        <v>59</v>
      </c>
      <c r="AF33" s="25">
        <v>62</v>
      </c>
      <c r="AG33" s="25">
        <v>60</v>
      </c>
      <c r="AH33" s="25">
        <v>0</v>
      </c>
      <c r="AI33" s="25">
        <v>0</v>
      </c>
      <c r="AJ33" s="25">
        <v>0</v>
      </c>
      <c r="AK33" s="25">
        <v>0</v>
      </c>
      <c r="AL33" s="25">
        <v>0</v>
      </c>
      <c r="AM33" s="25">
        <v>0</v>
      </c>
      <c r="AN33">
        <v>-1</v>
      </c>
      <c r="AP33">
        <f t="shared" si="4"/>
        <v>0</v>
      </c>
      <c r="AT33">
        <f t="shared" si="5"/>
        <v>0</v>
      </c>
      <c r="AU33">
        <f t="shared" si="6"/>
        <v>0</v>
      </c>
      <c r="AV33">
        <f t="shared" si="7"/>
        <v>0</v>
      </c>
      <c r="AW33">
        <f t="shared" si="8"/>
        <v>0</v>
      </c>
      <c r="AX33">
        <f t="shared" si="9"/>
        <v>0</v>
      </c>
      <c r="AY33">
        <f t="shared" si="10"/>
        <v>0</v>
      </c>
    </row>
    <row r="34" spans="1:51">
      <c r="A34">
        <v>3023524</v>
      </c>
      <c r="B34" t="s">
        <v>21</v>
      </c>
      <c r="C34" t="s">
        <v>8</v>
      </c>
      <c r="D34" t="s">
        <v>12</v>
      </c>
      <c r="E34" t="s">
        <v>12</v>
      </c>
      <c r="F34" t="s">
        <v>397</v>
      </c>
      <c r="G34" t="s">
        <v>138</v>
      </c>
      <c r="H34" t="s">
        <v>144</v>
      </c>
      <c r="I34" t="s">
        <v>412</v>
      </c>
      <c r="J34" s="21">
        <v>209</v>
      </c>
      <c r="K34" s="21">
        <v>31</v>
      </c>
      <c r="L34" s="21">
        <v>30</v>
      </c>
      <c r="M34" s="21">
        <v>30</v>
      </c>
      <c r="N34" s="21">
        <v>30</v>
      </c>
      <c r="O34" s="21">
        <v>30</v>
      </c>
      <c r="P34" s="21">
        <v>30</v>
      </c>
      <c r="Q34" s="21">
        <v>28</v>
      </c>
      <c r="R34" s="21">
        <v>0</v>
      </c>
      <c r="S34" s="21">
        <v>0</v>
      </c>
      <c r="T34" s="21">
        <v>0</v>
      </c>
      <c r="U34" s="21">
        <v>0</v>
      </c>
      <c r="V34" s="21">
        <v>0</v>
      </c>
      <c r="W34" s="25">
        <v>0</v>
      </c>
      <c r="X34" s="25">
        <v>209</v>
      </c>
      <c r="Y34" s="25">
        <v>-1</v>
      </c>
      <c r="Z34" s="25">
        <v>0</v>
      </c>
      <c r="AA34" s="25">
        <v>30</v>
      </c>
      <c r="AB34" s="25">
        <v>29</v>
      </c>
      <c r="AC34" s="25">
        <v>30</v>
      </c>
      <c r="AD34" s="25">
        <v>30</v>
      </c>
      <c r="AE34" s="25">
        <v>30</v>
      </c>
      <c r="AF34" s="25">
        <v>31</v>
      </c>
      <c r="AG34" s="25">
        <v>29</v>
      </c>
      <c r="AH34" s="25">
        <v>0</v>
      </c>
      <c r="AI34" s="25">
        <v>0</v>
      </c>
      <c r="AJ34" s="25">
        <v>0</v>
      </c>
      <c r="AK34" s="25">
        <v>0</v>
      </c>
      <c r="AL34" s="25">
        <v>0</v>
      </c>
      <c r="AM34" s="25">
        <v>0</v>
      </c>
      <c r="AN34">
        <v>1</v>
      </c>
      <c r="AP34">
        <f t="shared" si="4"/>
        <v>0</v>
      </c>
      <c r="AT34">
        <f t="shared" si="5"/>
        <v>0</v>
      </c>
      <c r="AU34">
        <f t="shared" si="6"/>
        <v>0</v>
      </c>
      <c r="AV34">
        <f t="shared" si="7"/>
        <v>0</v>
      </c>
      <c r="AW34">
        <f t="shared" si="8"/>
        <v>0</v>
      </c>
      <c r="AX34">
        <f t="shared" si="9"/>
        <v>0</v>
      </c>
      <c r="AY34">
        <f t="shared" si="10"/>
        <v>0</v>
      </c>
    </row>
    <row r="35" spans="1:51">
      <c r="A35">
        <v>3022003</v>
      </c>
      <c r="B35" t="s">
        <v>22</v>
      </c>
      <c r="C35" t="s">
        <v>8</v>
      </c>
      <c r="D35" t="s">
        <v>12</v>
      </c>
      <c r="E35" t="s">
        <v>12</v>
      </c>
      <c r="F35" t="s">
        <v>397</v>
      </c>
      <c r="G35" t="s">
        <v>138</v>
      </c>
      <c r="H35" t="s">
        <v>144</v>
      </c>
      <c r="I35" t="s">
        <v>413</v>
      </c>
      <c r="J35" s="21">
        <v>396</v>
      </c>
      <c r="K35" s="21">
        <v>52</v>
      </c>
      <c r="L35" s="21">
        <v>59</v>
      </c>
      <c r="M35" s="21">
        <v>59</v>
      </c>
      <c r="N35" s="21">
        <v>57</v>
      </c>
      <c r="O35" s="21">
        <v>53</v>
      </c>
      <c r="P35" s="21">
        <v>59</v>
      </c>
      <c r="Q35" s="21">
        <v>57</v>
      </c>
      <c r="R35" s="21">
        <v>0</v>
      </c>
      <c r="S35" s="21">
        <v>0</v>
      </c>
      <c r="T35" s="21">
        <v>0</v>
      </c>
      <c r="U35" s="21">
        <v>0</v>
      </c>
      <c r="V35" s="21">
        <v>0</v>
      </c>
      <c r="W35" s="25">
        <v>2</v>
      </c>
      <c r="X35" s="25">
        <v>398</v>
      </c>
      <c r="Y35" s="25">
        <v>0</v>
      </c>
      <c r="Z35" s="25">
        <v>0</v>
      </c>
      <c r="AA35" s="25">
        <v>54</v>
      </c>
      <c r="AB35" s="25">
        <v>54</v>
      </c>
      <c r="AC35" s="25">
        <v>59</v>
      </c>
      <c r="AD35" s="25">
        <v>58</v>
      </c>
      <c r="AE35" s="25">
        <v>55</v>
      </c>
      <c r="AF35" s="25">
        <v>59</v>
      </c>
      <c r="AG35" s="25">
        <v>59</v>
      </c>
      <c r="AH35" s="25">
        <v>0</v>
      </c>
      <c r="AI35" s="25">
        <v>0</v>
      </c>
      <c r="AJ35" s="25">
        <v>0</v>
      </c>
      <c r="AK35" s="25">
        <v>0</v>
      </c>
      <c r="AL35" s="25">
        <v>0</v>
      </c>
      <c r="AM35" s="25">
        <v>0</v>
      </c>
      <c r="AN35">
        <v>2</v>
      </c>
      <c r="AP35">
        <f t="shared" si="4"/>
        <v>0</v>
      </c>
      <c r="AT35">
        <f t="shared" si="5"/>
        <v>0</v>
      </c>
      <c r="AU35">
        <f t="shared" si="6"/>
        <v>0</v>
      </c>
      <c r="AV35">
        <f t="shared" si="7"/>
        <v>0</v>
      </c>
      <c r="AW35">
        <f t="shared" si="8"/>
        <v>0</v>
      </c>
      <c r="AX35">
        <f t="shared" si="9"/>
        <v>0</v>
      </c>
      <c r="AY35">
        <f t="shared" si="10"/>
        <v>0</v>
      </c>
    </row>
    <row r="36" spans="1:51">
      <c r="A36">
        <v>3023511</v>
      </c>
      <c r="B36" t="s">
        <v>23</v>
      </c>
      <c r="C36" t="s">
        <v>8</v>
      </c>
      <c r="D36" t="s">
        <v>12</v>
      </c>
      <c r="E36" t="s">
        <v>12</v>
      </c>
      <c r="F36" t="s">
        <v>397</v>
      </c>
      <c r="G36" t="s">
        <v>138</v>
      </c>
      <c r="H36" t="s">
        <v>144</v>
      </c>
      <c r="I36" t="s">
        <v>414</v>
      </c>
      <c r="J36" s="21">
        <v>323</v>
      </c>
      <c r="K36" s="21">
        <v>59</v>
      </c>
      <c r="L36" s="21">
        <v>59</v>
      </c>
      <c r="M36" s="21">
        <v>61</v>
      </c>
      <c r="N36" s="21">
        <v>54</v>
      </c>
      <c r="O36" s="21">
        <v>31</v>
      </c>
      <c r="P36" s="21">
        <v>30</v>
      </c>
      <c r="Q36" s="21">
        <v>29</v>
      </c>
      <c r="R36" s="21">
        <v>0</v>
      </c>
      <c r="S36" s="21">
        <v>0</v>
      </c>
      <c r="T36" s="21">
        <v>0</v>
      </c>
      <c r="U36" s="21">
        <v>0</v>
      </c>
      <c r="V36" s="21">
        <v>0</v>
      </c>
      <c r="W36" s="25">
        <v>26</v>
      </c>
      <c r="X36" s="25">
        <v>349</v>
      </c>
      <c r="Y36" s="25">
        <v>0</v>
      </c>
      <c r="Z36" s="25">
        <v>0</v>
      </c>
      <c r="AA36" s="25">
        <v>60</v>
      </c>
      <c r="AB36" s="25">
        <v>61</v>
      </c>
      <c r="AC36" s="25">
        <v>55</v>
      </c>
      <c r="AD36" s="25">
        <v>56</v>
      </c>
      <c r="AE36" s="25">
        <v>56</v>
      </c>
      <c r="AF36" s="25">
        <v>31</v>
      </c>
      <c r="AG36" s="25">
        <v>30</v>
      </c>
      <c r="AH36" s="25">
        <v>0</v>
      </c>
      <c r="AI36" s="25">
        <v>0</v>
      </c>
      <c r="AJ36" s="25">
        <v>0</v>
      </c>
      <c r="AK36" s="25">
        <v>0</v>
      </c>
      <c r="AL36" s="25">
        <v>0</v>
      </c>
      <c r="AM36" s="25">
        <v>0</v>
      </c>
      <c r="AN36">
        <v>30</v>
      </c>
      <c r="AO36">
        <v>0</v>
      </c>
      <c r="AP36">
        <f t="shared" si="4"/>
        <v>0</v>
      </c>
      <c r="AT36">
        <f t="shared" si="5"/>
        <v>0</v>
      </c>
      <c r="AU36">
        <f t="shared" si="6"/>
        <v>0</v>
      </c>
      <c r="AV36">
        <f t="shared" si="7"/>
        <v>0</v>
      </c>
      <c r="AW36">
        <f t="shared" si="8"/>
        <v>0</v>
      </c>
      <c r="AX36">
        <f t="shared" si="9"/>
        <v>0</v>
      </c>
      <c r="AY36">
        <f t="shared" si="10"/>
        <v>0</v>
      </c>
    </row>
    <row r="37" spans="1:51">
      <c r="A37">
        <v>3022008</v>
      </c>
      <c r="B37" t="s">
        <v>24</v>
      </c>
      <c r="C37" t="s">
        <v>8</v>
      </c>
      <c r="D37" t="s">
        <v>12</v>
      </c>
      <c r="E37" t="s">
        <v>16</v>
      </c>
      <c r="F37" t="s">
        <v>397</v>
      </c>
      <c r="G37" t="s">
        <v>138</v>
      </c>
      <c r="H37" t="s">
        <v>140</v>
      </c>
      <c r="I37" t="s">
        <v>415</v>
      </c>
      <c r="J37" s="21">
        <v>270</v>
      </c>
      <c r="K37" s="21">
        <v>90</v>
      </c>
      <c r="L37" s="21">
        <v>90</v>
      </c>
      <c r="M37" s="21">
        <v>90</v>
      </c>
      <c r="N37" s="21">
        <v>0</v>
      </c>
      <c r="O37" s="21">
        <v>0</v>
      </c>
      <c r="P37" s="21">
        <v>0</v>
      </c>
      <c r="Q37" s="21">
        <v>0</v>
      </c>
      <c r="R37" s="21">
        <v>0</v>
      </c>
      <c r="S37" s="21">
        <v>0</v>
      </c>
      <c r="T37" s="21">
        <v>0</v>
      </c>
      <c r="U37" s="21">
        <v>0</v>
      </c>
      <c r="V37" s="21">
        <v>0</v>
      </c>
      <c r="W37" s="25">
        <v>1</v>
      </c>
      <c r="X37" s="25">
        <v>271</v>
      </c>
      <c r="Y37" s="25">
        <v>0</v>
      </c>
      <c r="Z37" s="25">
        <v>0</v>
      </c>
      <c r="AA37" s="25">
        <v>90</v>
      </c>
      <c r="AB37" s="25">
        <v>91</v>
      </c>
      <c r="AC37" s="25">
        <v>90</v>
      </c>
      <c r="AD37" s="25">
        <v>0</v>
      </c>
      <c r="AE37" s="25">
        <v>0</v>
      </c>
      <c r="AF37" s="25">
        <v>0</v>
      </c>
      <c r="AG37" s="25">
        <v>0</v>
      </c>
      <c r="AH37" s="25">
        <v>0</v>
      </c>
      <c r="AI37" s="25">
        <v>0</v>
      </c>
      <c r="AJ37" s="25">
        <v>0</v>
      </c>
      <c r="AK37" s="25">
        <v>0</v>
      </c>
      <c r="AL37" s="25">
        <v>0</v>
      </c>
      <c r="AM37" s="25">
        <v>0</v>
      </c>
      <c r="AN37">
        <v>0</v>
      </c>
      <c r="AO37">
        <f t="shared" si="3"/>
        <v>0</v>
      </c>
      <c r="AP37">
        <f t="shared" si="4"/>
        <v>0</v>
      </c>
      <c r="AT37">
        <f t="shared" si="5"/>
        <v>0</v>
      </c>
      <c r="AU37">
        <f t="shared" si="6"/>
        <v>0</v>
      </c>
      <c r="AV37">
        <f t="shared" si="7"/>
        <v>0</v>
      </c>
      <c r="AW37">
        <f t="shared" si="8"/>
        <v>0</v>
      </c>
      <c r="AX37">
        <f t="shared" si="9"/>
        <v>0</v>
      </c>
      <c r="AY37">
        <f t="shared" si="10"/>
        <v>0</v>
      </c>
    </row>
    <row r="38" spans="1:51">
      <c r="A38">
        <v>3022007</v>
      </c>
      <c r="B38" t="s">
        <v>25</v>
      </c>
      <c r="C38" t="s">
        <v>8</v>
      </c>
      <c r="D38" t="s">
        <v>12</v>
      </c>
      <c r="E38" t="s">
        <v>18</v>
      </c>
      <c r="F38" t="s">
        <v>397</v>
      </c>
      <c r="G38" t="s">
        <v>141</v>
      </c>
      <c r="H38" t="s">
        <v>144</v>
      </c>
      <c r="I38" t="s">
        <v>415</v>
      </c>
      <c r="J38" s="21">
        <v>362</v>
      </c>
      <c r="K38" s="21">
        <v>0</v>
      </c>
      <c r="L38" s="21">
        <v>0</v>
      </c>
      <c r="M38" s="21">
        <v>0</v>
      </c>
      <c r="N38" s="21">
        <v>90</v>
      </c>
      <c r="O38" s="21">
        <v>89</v>
      </c>
      <c r="P38" s="21">
        <v>91</v>
      </c>
      <c r="Q38" s="21">
        <v>92</v>
      </c>
      <c r="R38" s="21">
        <v>0</v>
      </c>
      <c r="S38" s="21">
        <v>0</v>
      </c>
      <c r="T38" s="21">
        <v>0</v>
      </c>
      <c r="U38" s="21">
        <v>0</v>
      </c>
      <c r="V38" s="21">
        <v>0</v>
      </c>
      <c r="W38" s="25">
        <v>-4</v>
      </c>
      <c r="X38" s="25">
        <v>358</v>
      </c>
      <c r="Y38" s="25">
        <v>0</v>
      </c>
      <c r="Z38" s="25">
        <v>0</v>
      </c>
      <c r="AA38" s="25">
        <v>0</v>
      </c>
      <c r="AB38" s="25">
        <v>0</v>
      </c>
      <c r="AC38" s="25">
        <v>0</v>
      </c>
      <c r="AD38" s="25">
        <v>90</v>
      </c>
      <c r="AE38" s="25">
        <v>91</v>
      </c>
      <c r="AF38" s="25">
        <v>90</v>
      </c>
      <c r="AG38" s="25">
        <v>87</v>
      </c>
      <c r="AH38" s="25">
        <v>0</v>
      </c>
      <c r="AI38" s="25">
        <v>0</v>
      </c>
      <c r="AJ38" s="25">
        <v>0</v>
      </c>
      <c r="AK38" s="25">
        <v>0</v>
      </c>
      <c r="AL38" s="25">
        <v>0</v>
      </c>
      <c r="AM38" s="25">
        <v>0</v>
      </c>
      <c r="AN38">
        <v>3</v>
      </c>
      <c r="AP38">
        <f t="shared" si="4"/>
        <v>0</v>
      </c>
      <c r="AT38">
        <f t="shared" si="5"/>
        <v>0</v>
      </c>
      <c r="AU38">
        <f t="shared" si="6"/>
        <v>0</v>
      </c>
      <c r="AV38">
        <f t="shared" si="7"/>
        <v>0</v>
      </c>
      <c r="AW38">
        <f t="shared" si="8"/>
        <v>0</v>
      </c>
      <c r="AX38">
        <f t="shared" si="9"/>
        <v>0</v>
      </c>
      <c r="AY38">
        <f t="shared" si="10"/>
        <v>0</v>
      </c>
    </row>
    <row r="39" spans="1:51">
      <c r="A39">
        <v>3022009</v>
      </c>
      <c r="B39" t="s">
        <v>26</v>
      </c>
      <c r="C39" t="s">
        <v>8</v>
      </c>
      <c r="D39" t="s">
        <v>12</v>
      </c>
      <c r="E39" t="s">
        <v>12</v>
      </c>
      <c r="F39" t="s">
        <v>397</v>
      </c>
      <c r="G39" t="s">
        <v>138</v>
      </c>
      <c r="H39" t="s">
        <v>144</v>
      </c>
      <c r="I39" t="s">
        <v>416</v>
      </c>
      <c r="J39" s="21">
        <v>324</v>
      </c>
      <c r="K39" s="21">
        <v>61</v>
      </c>
      <c r="L39" s="21">
        <v>60</v>
      </c>
      <c r="M39" s="21">
        <v>59</v>
      </c>
      <c r="N39" s="21">
        <v>58</v>
      </c>
      <c r="O39" s="21">
        <v>30</v>
      </c>
      <c r="P39" s="21">
        <v>27</v>
      </c>
      <c r="Q39" s="21">
        <v>29</v>
      </c>
      <c r="R39" s="21">
        <v>0</v>
      </c>
      <c r="S39" s="21">
        <v>0</v>
      </c>
      <c r="T39" s="21">
        <v>0</v>
      </c>
      <c r="U39" s="21">
        <v>0</v>
      </c>
      <c r="V39" s="21">
        <v>0</v>
      </c>
      <c r="W39" s="25">
        <v>36</v>
      </c>
      <c r="X39" s="25">
        <v>360</v>
      </c>
      <c r="Y39" s="25">
        <v>-1</v>
      </c>
      <c r="Z39" s="25">
        <v>0</v>
      </c>
      <c r="AA39" s="25">
        <v>61</v>
      </c>
      <c r="AB39" s="25">
        <v>60</v>
      </c>
      <c r="AC39" s="25">
        <v>60</v>
      </c>
      <c r="AD39" s="25">
        <v>60</v>
      </c>
      <c r="AE39" s="25">
        <v>60</v>
      </c>
      <c r="AF39" s="25">
        <v>31</v>
      </c>
      <c r="AG39" s="25">
        <v>28</v>
      </c>
      <c r="AH39" s="25">
        <v>0</v>
      </c>
      <c r="AI39" s="25">
        <v>0</v>
      </c>
      <c r="AJ39" s="25">
        <v>0</v>
      </c>
      <c r="AK39" s="25">
        <v>0</v>
      </c>
      <c r="AL39" s="25">
        <v>0</v>
      </c>
      <c r="AM39" s="25">
        <v>0</v>
      </c>
      <c r="AN39">
        <v>32</v>
      </c>
      <c r="AO39">
        <v>0</v>
      </c>
      <c r="AP39">
        <f t="shared" si="4"/>
        <v>0</v>
      </c>
      <c r="AT39">
        <f t="shared" si="5"/>
        <v>0</v>
      </c>
      <c r="AU39">
        <f t="shared" si="6"/>
        <v>0</v>
      </c>
      <c r="AV39">
        <f t="shared" si="7"/>
        <v>0</v>
      </c>
      <c r="AW39">
        <f t="shared" si="8"/>
        <v>0</v>
      </c>
      <c r="AX39">
        <f t="shared" si="9"/>
        <v>0</v>
      </c>
      <c r="AY39">
        <f t="shared" si="10"/>
        <v>0</v>
      </c>
    </row>
    <row r="40" spans="1:51">
      <c r="A40">
        <v>3022067</v>
      </c>
      <c r="B40" t="s">
        <v>27</v>
      </c>
      <c r="C40" t="s">
        <v>8</v>
      </c>
      <c r="D40" t="s">
        <v>12</v>
      </c>
      <c r="E40" t="s">
        <v>12</v>
      </c>
      <c r="F40" t="s">
        <v>397</v>
      </c>
      <c r="G40" t="s">
        <v>138</v>
      </c>
      <c r="H40" t="s">
        <v>144</v>
      </c>
      <c r="I40" t="s">
        <v>417</v>
      </c>
      <c r="J40" s="21">
        <v>219</v>
      </c>
      <c r="K40" s="21">
        <v>40</v>
      </c>
      <c r="L40" s="21">
        <v>30</v>
      </c>
      <c r="M40" s="21">
        <v>30</v>
      </c>
      <c r="N40" s="21">
        <v>29</v>
      </c>
      <c r="O40" s="21">
        <v>29</v>
      </c>
      <c r="P40" s="21">
        <v>31</v>
      </c>
      <c r="Q40" s="21">
        <v>30</v>
      </c>
      <c r="R40" s="21">
        <v>0</v>
      </c>
      <c r="S40" s="21">
        <v>0</v>
      </c>
      <c r="T40" s="21">
        <v>0</v>
      </c>
      <c r="U40" s="21">
        <v>0</v>
      </c>
      <c r="V40" s="21">
        <v>0</v>
      </c>
      <c r="W40" s="25">
        <v>42</v>
      </c>
      <c r="X40" s="25">
        <v>261</v>
      </c>
      <c r="Y40" s="25">
        <v>20</v>
      </c>
      <c r="Z40" s="25">
        <v>0</v>
      </c>
      <c r="AA40" s="25">
        <v>52</v>
      </c>
      <c r="AB40" s="25">
        <v>61</v>
      </c>
      <c r="AC40" s="25">
        <v>29</v>
      </c>
      <c r="AD40" s="25">
        <v>30</v>
      </c>
      <c r="AE40" s="25">
        <v>29</v>
      </c>
      <c r="AF40" s="25">
        <v>30</v>
      </c>
      <c r="AG40" s="25">
        <v>30</v>
      </c>
      <c r="AH40" s="25">
        <v>0</v>
      </c>
      <c r="AI40" s="25">
        <v>0</v>
      </c>
      <c r="AJ40" s="25">
        <v>0</v>
      </c>
      <c r="AK40" s="25">
        <v>0</v>
      </c>
      <c r="AL40" s="25">
        <v>0</v>
      </c>
      <c r="AM40" s="25">
        <v>0</v>
      </c>
      <c r="AN40">
        <v>-8</v>
      </c>
      <c r="AP40">
        <f t="shared" si="4"/>
        <v>0</v>
      </c>
      <c r="AT40">
        <f t="shared" si="5"/>
        <v>0</v>
      </c>
      <c r="AU40">
        <f t="shared" si="6"/>
        <v>0</v>
      </c>
      <c r="AV40">
        <f t="shared" si="7"/>
        <v>0</v>
      </c>
      <c r="AW40">
        <f t="shared" si="8"/>
        <v>0</v>
      </c>
      <c r="AX40">
        <f t="shared" si="9"/>
        <v>0</v>
      </c>
      <c r="AY40">
        <f t="shared" si="10"/>
        <v>0</v>
      </c>
    </row>
    <row r="41" spans="1:51">
      <c r="A41">
        <v>3022010</v>
      </c>
      <c r="B41" t="s">
        <v>28</v>
      </c>
      <c r="C41" t="s">
        <v>8</v>
      </c>
      <c r="D41" t="s">
        <v>12</v>
      </c>
      <c r="E41" t="s">
        <v>12</v>
      </c>
      <c r="F41" t="s">
        <v>397</v>
      </c>
      <c r="G41" t="s">
        <v>138</v>
      </c>
      <c r="H41" t="s">
        <v>144</v>
      </c>
      <c r="I41" t="s">
        <v>418</v>
      </c>
      <c r="J41" s="21">
        <v>314</v>
      </c>
      <c r="K41" s="21">
        <v>44</v>
      </c>
      <c r="L41" s="21">
        <v>44</v>
      </c>
      <c r="M41" s="21">
        <v>46</v>
      </c>
      <c r="N41" s="21">
        <v>46</v>
      </c>
      <c r="O41" s="21">
        <v>44</v>
      </c>
      <c r="P41" s="21">
        <v>45</v>
      </c>
      <c r="Q41" s="21">
        <v>45</v>
      </c>
      <c r="R41" s="21">
        <v>0</v>
      </c>
      <c r="S41" s="21">
        <v>0</v>
      </c>
      <c r="T41" s="21">
        <v>0</v>
      </c>
      <c r="U41" s="21">
        <v>0</v>
      </c>
      <c r="V41" s="21">
        <v>0</v>
      </c>
      <c r="W41" s="25">
        <v>-2</v>
      </c>
      <c r="X41" s="25">
        <v>312</v>
      </c>
      <c r="Y41" s="25">
        <v>1</v>
      </c>
      <c r="Z41" s="25">
        <v>0</v>
      </c>
      <c r="AA41" s="25">
        <v>45</v>
      </c>
      <c r="AB41" s="25">
        <v>45</v>
      </c>
      <c r="AC41" s="25">
        <v>44</v>
      </c>
      <c r="AD41" s="25">
        <v>43</v>
      </c>
      <c r="AE41" s="25">
        <v>46</v>
      </c>
      <c r="AF41" s="25">
        <v>45</v>
      </c>
      <c r="AG41" s="25">
        <v>44</v>
      </c>
      <c r="AH41" s="25">
        <v>0</v>
      </c>
      <c r="AI41" s="25">
        <v>0</v>
      </c>
      <c r="AJ41" s="25">
        <v>0</v>
      </c>
      <c r="AK41" s="25">
        <v>0</v>
      </c>
      <c r="AL41" s="25">
        <v>0</v>
      </c>
      <c r="AM41" s="25">
        <v>0</v>
      </c>
      <c r="AN41">
        <v>1</v>
      </c>
      <c r="AP41">
        <f t="shared" si="4"/>
        <v>0</v>
      </c>
      <c r="AR41">
        <v>13</v>
      </c>
      <c r="AT41">
        <f t="shared" si="5"/>
        <v>0</v>
      </c>
      <c r="AU41">
        <f t="shared" si="6"/>
        <v>0</v>
      </c>
      <c r="AV41">
        <f t="shared" si="7"/>
        <v>13</v>
      </c>
      <c r="AW41">
        <f t="shared" si="8"/>
        <v>0</v>
      </c>
      <c r="AX41">
        <f t="shared" si="9"/>
        <v>0</v>
      </c>
      <c r="AY41">
        <f t="shared" si="10"/>
        <v>0</v>
      </c>
    </row>
    <row r="42" spans="1:51">
      <c r="A42">
        <v>3023302</v>
      </c>
      <c r="B42" t="s">
        <v>29</v>
      </c>
      <c r="C42" t="s">
        <v>8</v>
      </c>
      <c r="D42" t="s">
        <v>12</v>
      </c>
      <c r="E42" t="s">
        <v>12</v>
      </c>
      <c r="F42" t="s">
        <v>397</v>
      </c>
      <c r="G42" t="s">
        <v>138</v>
      </c>
      <c r="H42" t="s">
        <v>144</v>
      </c>
      <c r="I42" t="s">
        <v>412</v>
      </c>
      <c r="J42" s="21">
        <v>197</v>
      </c>
      <c r="K42" s="21">
        <v>27</v>
      </c>
      <c r="L42" s="21">
        <v>29</v>
      </c>
      <c r="M42" s="21">
        <v>30</v>
      </c>
      <c r="N42" s="21">
        <v>26</v>
      </c>
      <c r="O42" s="21">
        <v>30</v>
      </c>
      <c r="P42" s="21">
        <v>27</v>
      </c>
      <c r="Q42" s="21">
        <v>28</v>
      </c>
      <c r="R42" s="21">
        <v>0</v>
      </c>
      <c r="S42" s="21">
        <v>0</v>
      </c>
      <c r="T42" s="21">
        <v>0</v>
      </c>
      <c r="U42" s="21">
        <v>0</v>
      </c>
      <c r="V42" s="21">
        <v>0</v>
      </c>
      <c r="W42" s="25">
        <v>4</v>
      </c>
      <c r="X42" s="25">
        <v>201</v>
      </c>
      <c r="Y42" s="25">
        <v>0</v>
      </c>
      <c r="Z42" s="25">
        <v>0</v>
      </c>
      <c r="AA42" s="25">
        <v>30</v>
      </c>
      <c r="AB42" s="25">
        <v>27</v>
      </c>
      <c r="AC42" s="25">
        <v>30</v>
      </c>
      <c r="AD42" s="25">
        <v>30</v>
      </c>
      <c r="AE42" s="25">
        <v>27</v>
      </c>
      <c r="AF42" s="25">
        <v>28</v>
      </c>
      <c r="AG42" s="25">
        <v>29</v>
      </c>
      <c r="AH42" s="25">
        <v>0</v>
      </c>
      <c r="AI42" s="25">
        <v>0</v>
      </c>
      <c r="AJ42" s="25">
        <v>0</v>
      </c>
      <c r="AK42" s="25">
        <v>0</v>
      </c>
      <c r="AL42" s="25">
        <v>0</v>
      </c>
      <c r="AM42" s="25">
        <v>0</v>
      </c>
      <c r="AN42">
        <v>1</v>
      </c>
      <c r="AP42">
        <f t="shared" si="4"/>
        <v>0</v>
      </c>
      <c r="AT42">
        <f t="shared" si="5"/>
        <v>0</v>
      </c>
      <c r="AU42">
        <f t="shared" si="6"/>
        <v>0</v>
      </c>
      <c r="AV42">
        <f t="shared" si="7"/>
        <v>0</v>
      </c>
      <c r="AW42">
        <f t="shared" si="8"/>
        <v>0</v>
      </c>
      <c r="AX42">
        <f t="shared" si="9"/>
        <v>0</v>
      </c>
      <c r="AY42">
        <f t="shared" si="10"/>
        <v>0</v>
      </c>
    </row>
    <row r="43" spans="1:51">
      <c r="A43">
        <v>3022011</v>
      </c>
      <c r="B43" t="s">
        <v>30</v>
      </c>
      <c r="C43" t="s">
        <v>8</v>
      </c>
      <c r="D43" t="s">
        <v>12</v>
      </c>
      <c r="E43" t="s">
        <v>12</v>
      </c>
      <c r="F43" t="s">
        <v>397</v>
      </c>
      <c r="G43" t="s">
        <v>138</v>
      </c>
      <c r="H43" t="s">
        <v>144</v>
      </c>
      <c r="I43" t="s">
        <v>419</v>
      </c>
      <c r="J43" s="21">
        <v>234</v>
      </c>
      <c r="K43" s="21">
        <v>30</v>
      </c>
      <c r="L43" s="21">
        <v>29</v>
      </c>
      <c r="M43" s="21">
        <v>30</v>
      </c>
      <c r="N43" s="21">
        <v>55</v>
      </c>
      <c r="O43" s="21">
        <v>30</v>
      </c>
      <c r="P43" s="21">
        <v>30</v>
      </c>
      <c r="Q43" s="21">
        <v>30</v>
      </c>
      <c r="R43" s="21">
        <v>0</v>
      </c>
      <c r="S43" s="21">
        <v>0</v>
      </c>
      <c r="T43" s="21">
        <v>0</v>
      </c>
      <c r="U43" s="21">
        <v>0</v>
      </c>
      <c r="V43" s="21">
        <v>0</v>
      </c>
      <c r="W43" s="25">
        <v>-4</v>
      </c>
      <c r="X43" s="25">
        <v>230</v>
      </c>
      <c r="Y43" s="25">
        <v>0</v>
      </c>
      <c r="Z43" s="25">
        <v>0</v>
      </c>
      <c r="AA43" s="25">
        <v>30</v>
      </c>
      <c r="AB43" s="25">
        <v>30</v>
      </c>
      <c r="AC43" s="25">
        <v>30</v>
      </c>
      <c r="AD43" s="25">
        <v>30</v>
      </c>
      <c r="AE43" s="25">
        <v>50</v>
      </c>
      <c r="AF43" s="25">
        <v>30</v>
      </c>
      <c r="AG43" s="25">
        <v>30</v>
      </c>
      <c r="AH43" s="25">
        <v>0</v>
      </c>
      <c r="AI43" s="25">
        <v>0</v>
      </c>
      <c r="AJ43" s="25">
        <v>0</v>
      </c>
      <c r="AK43" s="25">
        <v>0</v>
      </c>
      <c r="AL43" s="25">
        <v>0</v>
      </c>
      <c r="AM43" s="25">
        <v>0</v>
      </c>
      <c r="AN43">
        <v>0</v>
      </c>
      <c r="AP43">
        <f t="shared" si="4"/>
        <v>0</v>
      </c>
      <c r="AT43">
        <f t="shared" si="5"/>
        <v>0</v>
      </c>
      <c r="AU43">
        <f t="shared" si="6"/>
        <v>0</v>
      </c>
      <c r="AV43">
        <f t="shared" si="7"/>
        <v>0</v>
      </c>
      <c r="AW43">
        <f t="shared" si="8"/>
        <v>0</v>
      </c>
      <c r="AX43">
        <f t="shared" si="9"/>
        <v>0</v>
      </c>
      <c r="AY43">
        <f t="shared" si="10"/>
        <v>0</v>
      </c>
    </row>
    <row r="44" spans="1:51">
      <c r="A44">
        <v>3023522</v>
      </c>
      <c r="B44" t="s">
        <v>31</v>
      </c>
      <c r="C44" t="s">
        <v>8</v>
      </c>
      <c r="D44" t="s">
        <v>12</v>
      </c>
      <c r="E44" t="s">
        <v>12</v>
      </c>
      <c r="F44" t="s">
        <v>397</v>
      </c>
      <c r="G44" t="s">
        <v>138</v>
      </c>
      <c r="H44" t="s">
        <v>144</v>
      </c>
      <c r="I44" t="s">
        <v>420</v>
      </c>
      <c r="J44" s="21">
        <v>395</v>
      </c>
      <c r="K44" s="21">
        <v>60</v>
      </c>
      <c r="L44" s="21">
        <v>58</v>
      </c>
      <c r="M44" s="21">
        <v>54</v>
      </c>
      <c r="N44" s="21">
        <v>64</v>
      </c>
      <c r="O44" s="21">
        <v>56</v>
      </c>
      <c r="P44" s="21">
        <v>49</v>
      </c>
      <c r="Q44" s="21">
        <v>54</v>
      </c>
      <c r="R44" s="21">
        <v>0</v>
      </c>
      <c r="S44" s="21">
        <v>0</v>
      </c>
      <c r="T44" s="21">
        <v>0</v>
      </c>
      <c r="U44" s="21">
        <v>0</v>
      </c>
      <c r="V44" s="21">
        <v>0</v>
      </c>
      <c r="W44" s="25">
        <v>-6</v>
      </c>
      <c r="X44" s="25">
        <v>389</v>
      </c>
      <c r="Y44" s="25">
        <v>0</v>
      </c>
      <c r="Z44" s="25">
        <v>0</v>
      </c>
      <c r="AA44" s="25">
        <v>59</v>
      </c>
      <c r="AB44" s="25">
        <v>56</v>
      </c>
      <c r="AC44" s="25">
        <v>55</v>
      </c>
      <c r="AD44" s="25">
        <v>58</v>
      </c>
      <c r="AE44" s="25">
        <v>58</v>
      </c>
      <c r="AF44" s="25">
        <v>52</v>
      </c>
      <c r="AG44" s="25">
        <v>51</v>
      </c>
      <c r="AH44" s="25">
        <v>0</v>
      </c>
      <c r="AI44" s="25">
        <v>0</v>
      </c>
      <c r="AJ44" s="25">
        <v>0</v>
      </c>
      <c r="AK44" s="25">
        <v>0</v>
      </c>
      <c r="AL44" s="25">
        <v>0</v>
      </c>
      <c r="AM44" s="25">
        <v>0</v>
      </c>
      <c r="AN44">
        <v>8</v>
      </c>
      <c r="AP44">
        <f t="shared" si="4"/>
        <v>0</v>
      </c>
      <c r="AT44">
        <f t="shared" si="5"/>
        <v>0</v>
      </c>
      <c r="AU44">
        <f t="shared" si="6"/>
        <v>0</v>
      </c>
      <c r="AV44">
        <f t="shared" si="7"/>
        <v>0</v>
      </c>
      <c r="AW44">
        <f t="shared" si="8"/>
        <v>0</v>
      </c>
      <c r="AX44">
        <f t="shared" si="9"/>
        <v>0</v>
      </c>
      <c r="AY44">
        <f t="shared" si="10"/>
        <v>0</v>
      </c>
    </row>
    <row r="45" spans="1:51">
      <c r="A45">
        <v>3022014</v>
      </c>
      <c r="B45" t="s">
        <v>32</v>
      </c>
      <c r="C45" t="s">
        <v>8</v>
      </c>
      <c r="D45" t="s">
        <v>12</v>
      </c>
      <c r="E45" t="s">
        <v>12</v>
      </c>
      <c r="F45" t="s">
        <v>397</v>
      </c>
      <c r="G45" t="s">
        <v>138</v>
      </c>
      <c r="H45" t="s">
        <v>144</v>
      </c>
      <c r="I45" t="s">
        <v>421</v>
      </c>
      <c r="J45" s="21">
        <v>624</v>
      </c>
      <c r="K45" s="21">
        <v>92</v>
      </c>
      <c r="L45" s="21">
        <v>88</v>
      </c>
      <c r="M45" s="21">
        <v>118</v>
      </c>
      <c r="N45" s="21">
        <v>87</v>
      </c>
      <c r="O45" s="21">
        <v>89</v>
      </c>
      <c r="P45" s="21">
        <v>91</v>
      </c>
      <c r="Q45" s="21">
        <v>59</v>
      </c>
      <c r="R45" s="21">
        <v>0</v>
      </c>
      <c r="S45" s="21">
        <v>0</v>
      </c>
      <c r="T45" s="21">
        <v>0</v>
      </c>
      <c r="U45" s="21">
        <v>0</v>
      </c>
      <c r="V45" s="21">
        <v>0</v>
      </c>
      <c r="W45" s="25">
        <v>40</v>
      </c>
      <c r="X45" s="25">
        <v>664</v>
      </c>
      <c r="Y45" s="25">
        <v>-2</v>
      </c>
      <c r="Z45" s="25">
        <v>0</v>
      </c>
      <c r="AA45" s="25">
        <v>90</v>
      </c>
      <c r="AB45" s="25">
        <v>93</v>
      </c>
      <c r="AC45" s="25">
        <v>90</v>
      </c>
      <c r="AD45" s="25">
        <v>120</v>
      </c>
      <c r="AE45" s="25">
        <v>90</v>
      </c>
      <c r="AF45" s="25">
        <v>88</v>
      </c>
      <c r="AG45" s="25">
        <v>93</v>
      </c>
      <c r="AH45" s="25">
        <v>0</v>
      </c>
      <c r="AI45" s="25">
        <v>0</v>
      </c>
      <c r="AJ45" s="25">
        <v>0</v>
      </c>
      <c r="AK45" s="25">
        <v>0</v>
      </c>
      <c r="AL45" s="25">
        <v>0</v>
      </c>
      <c r="AM45" s="25">
        <v>0</v>
      </c>
      <c r="AN45">
        <v>-3</v>
      </c>
      <c r="AP45">
        <f t="shared" si="4"/>
        <v>0</v>
      </c>
      <c r="AR45">
        <v>9</v>
      </c>
      <c r="AT45">
        <f t="shared" si="5"/>
        <v>0</v>
      </c>
      <c r="AU45">
        <f t="shared" si="6"/>
        <v>0</v>
      </c>
      <c r="AV45">
        <f t="shared" si="7"/>
        <v>9</v>
      </c>
      <c r="AW45">
        <f t="shared" si="8"/>
        <v>0</v>
      </c>
      <c r="AX45">
        <f t="shared" si="9"/>
        <v>0</v>
      </c>
      <c r="AY45">
        <f t="shared" si="10"/>
        <v>0</v>
      </c>
    </row>
    <row r="46" spans="1:51">
      <c r="A46">
        <v>3022015</v>
      </c>
      <c r="B46" t="s">
        <v>33</v>
      </c>
      <c r="C46" t="s">
        <v>8</v>
      </c>
      <c r="D46" t="s">
        <v>12</v>
      </c>
      <c r="E46" t="s">
        <v>12</v>
      </c>
      <c r="F46" t="s">
        <v>397</v>
      </c>
      <c r="G46" t="s">
        <v>138</v>
      </c>
      <c r="H46" t="s">
        <v>144</v>
      </c>
      <c r="I46" t="s">
        <v>422</v>
      </c>
      <c r="J46" s="21">
        <v>238</v>
      </c>
      <c r="K46" s="21">
        <v>31</v>
      </c>
      <c r="L46" s="21">
        <v>29</v>
      </c>
      <c r="M46" s="21">
        <v>59</v>
      </c>
      <c r="N46" s="21">
        <v>30</v>
      </c>
      <c r="O46" s="21">
        <v>30</v>
      </c>
      <c r="P46" s="21">
        <v>29</v>
      </c>
      <c r="Q46" s="21">
        <v>30</v>
      </c>
      <c r="R46" s="21">
        <v>0</v>
      </c>
      <c r="S46" s="21">
        <v>0</v>
      </c>
      <c r="T46" s="21">
        <v>0</v>
      </c>
      <c r="U46" s="21">
        <v>0</v>
      </c>
      <c r="V46" s="21">
        <v>0</v>
      </c>
      <c r="W46" s="25">
        <v>2</v>
      </c>
      <c r="X46" s="25">
        <v>240</v>
      </c>
      <c r="Y46" s="25">
        <v>-1</v>
      </c>
      <c r="Z46" s="25">
        <v>0</v>
      </c>
      <c r="AA46" s="25">
        <v>29</v>
      </c>
      <c r="AB46" s="25">
        <v>31</v>
      </c>
      <c r="AC46" s="25">
        <v>30</v>
      </c>
      <c r="AD46" s="25">
        <v>60</v>
      </c>
      <c r="AE46" s="25">
        <v>30</v>
      </c>
      <c r="AF46" s="25">
        <v>30</v>
      </c>
      <c r="AG46" s="25">
        <v>30</v>
      </c>
      <c r="AH46" s="25">
        <v>0</v>
      </c>
      <c r="AI46" s="25">
        <v>0</v>
      </c>
      <c r="AJ46" s="25">
        <v>0</v>
      </c>
      <c r="AK46" s="25">
        <v>0</v>
      </c>
      <c r="AL46" s="25">
        <v>0</v>
      </c>
      <c r="AM46" s="25">
        <v>0</v>
      </c>
      <c r="AN46">
        <v>-1</v>
      </c>
      <c r="AP46">
        <f t="shared" si="4"/>
        <v>0</v>
      </c>
      <c r="AR46">
        <v>12</v>
      </c>
      <c r="AT46">
        <f t="shared" si="5"/>
        <v>0</v>
      </c>
      <c r="AU46">
        <f t="shared" si="6"/>
        <v>0</v>
      </c>
      <c r="AV46">
        <f t="shared" si="7"/>
        <v>12</v>
      </c>
      <c r="AW46">
        <f t="shared" si="8"/>
        <v>0</v>
      </c>
      <c r="AX46">
        <f t="shared" si="9"/>
        <v>0</v>
      </c>
      <c r="AY46">
        <f t="shared" si="10"/>
        <v>0</v>
      </c>
    </row>
    <row r="47" spans="1:51">
      <c r="A47">
        <v>3022016</v>
      </c>
      <c r="B47" t="s">
        <v>34</v>
      </c>
      <c r="C47" t="s">
        <v>8</v>
      </c>
      <c r="D47" t="s">
        <v>12</v>
      </c>
      <c r="E47" t="s">
        <v>12</v>
      </c>
      <c r="F47" t="s">
        <v>397</v>
      </c>
      <c r="G47" t="s">
        <v>138</v>
      </c>
      <c r="H47" t="s">
        <v>144</v>
      </c>
      <c r="I47" t="s">
        <v>412</v>
      </c>
      <c r="J47" s="21">
        <v>213</v>
      </c>
      <c r="K47" s="21">
        <v>30</v>
      </c>
      <c r="L47" s="21">
        <v>30</v>
      </c>
      <c r="M47" s="21">
        <v>30</v>
      </c>
      <c r="N47" s="21">
        <v>32</v>
      </c>
      <c r="O47" s="21">
        <v>31</v>
      </c>
      <c r="P47" s="21">
        <v>30</v>
      </c>
      <c r="Q47" s="21">
        <v>30</v>
      </c>
      <c r="R47" s="21">
        <v>0</v>
      </c>
      <c r="S47" s="21">
        <v>0</v>
      </c>
      <c r="T47" s="21">
        <v>0</v>
      </c>
      <c r="U47" s="21">
        <v>0</v>
      </c>
      <c r="V47" s="21">
        <v>0</v>
      </c>
      <c r="W47" s="25">
        <v>-1</v>
      </c>
      <c r="X47" s="25">
        <v>212</v>
      </c>
      <c r="Y47" s="25">
        <v>0</v>
      </c>
      <c r="Z47" s="25">
        <v>0</v>
      </c>
      <c r="AA47" s="25">
        <v>31</v>
      </c>
      <c r="AB47" s="25">
        <v>30</v>
      </c>
      <c r="AC47" s="25">
        <v>30</v>
      </c>
      <c r="AD47" s="25">
        <v>30</v>
      </c>
      <c r="AE47" s="25">
        <v>30</v>
      </c>
      <c r="AF47" s="25">
        <v>30</v>
      </c>
      <c r="AG47" s="25">
        <v>31</v>
      </c>
      <c r="AH47" s="25">
        <v>0</v>
      </c>
      <c r="AI47" s="25">
        <v>0</v>
      </c>
      <c r="AJ47" s="25">
        <v>0</v>
      </c>
      <c r="AK47" s="25">
        <v>0</v>
      </c>
      <c r="AL47" s="25">
        <v>0</v>
      </c>
      <c r="AM47" s="25">
        <v>0</v>
      </c>
      <c r="AN47">
        <v>0</v>
      </c>
      <c r="AP47">
        <f t="shared" si="4"/>
        <v>0</v>
      </c>
      <c r="AT47">
        <f t="shared" si="5"/>
        <v>0</v>
      </c>
      <c r="AU47">
        <f t="shared" si="6"/>
        <v>0</v>
      </c>
      <c r="AV47">
        <f t="shared" si="7"/>
        <v>0</v>
      </c>
      <c r="AW47">
        <f t="shared" si="8"/>
        <v>0</v>
      </c>
      <c r="AX47">
        <f t="shared" si="9"/>
        <v>0</v>
      </c>
      <c r="AY47">
        <f t="shared" si="10"/>
        <v>0</v>
      </c>
    </row>
    <row r="48" spans="1:51">
      <c r="A48">
        <v>3022017</v>
      </c>
      <c r="B48" t="s">
        <v>35</v>
      </c>
      <c r="C48" t="s">
        <v>8</v>
      </c>
      <c r="D48" t="s">
        <v>12</v>
      </c>
      <c r="E48" t="s">
        <v>12</v>
      </c>
      <c r="F48" t="s">
        <v>397</v>
      </c>
      <c r="G48" t="s">
        <v>138</v>
      </c>
      <c r="H48" t="s">
        <v>144</v>
      </c>
      <c r="I48" t="s">
        <v>413</v>
      </c>
      <c r="J48" s="21">
        <v>412</v>
      </c>
      <c r="K48" s="21">
        <v>56</v>
      </c>
      <c r="L48" s="21">
        <v>60</v>
      </c>
      <c r="M48" s="21">
        <v>60</v>
      </c>
      <c r="N48" s="21">
        <v>58</v>
      </c>
      <c r="O48" s="21">
        <v>59</v>
      </c>
      <c r="P48" s="21">
        <v>59</v>
      </c>
      <c r="Q48" s="21">
        <v>60</v>
      </c>
      <c r="R48" s="21">
        <v>0</v>
      </c>
      <c r="S48" s="21">
        <v>0</v>
      </c>
      <c r="T48" s="21">
        <v>0</v>
      </c>
      <c r="U48" s="21">
        <v>0</v>
      </c>
      <c r="V48" s="21">
        <v>0</v>
      </c>
      <c r="W48" s="25">
        <v>-5</v>
      </c>
      <c r="X48" s="25">
        <v>407</v>
      </c>
      <c r="Y48" s="25">
        <v>4</v>
      </c>
      <c r="Z48" s="25">
        <v>0</v>
      </c>
      <c r="AA48" s="25">
        <v>57</v>
      </c>
      <c r="AB48" s="25">
        <v>58</v>
      </c>
      <c r="AC48" s="25">
        <v>58</v>
      </c>
      <c r="AD48" s="25">
        <v>59</v>
      </c>
      <c r="AE48" s="25">
        <v>58</v>
      </c>
      <c r="AF48" s="25">
        <v>60</v>
      </c>
      <c r="AG48" s="25">
        <v>57</v>
      </c>
      <c r="AH48" s="25">
        <v>0</v>
      </c>
      <c r="AI48" s="25">
        <v>0</v>
      </c>
      <c r="AJ48" s="25">
        <v>0</v>
      </c>
      <c r="AK48" s="25">
        <v>0</v>
      </c>
      <c r="AL48" s="25">
        <v>0</v>
      </c>
      <c r="AM48" s="25">
        <v>0</v>
      </c>
      <c r="AN48">
        <v>0</v>
      </c>
      <c r="AP48">
        <f t="shared" si="4"/>
        <v>0</v>
      </c>
      <c r="AT48">
        <f t="shared" si="5"/>
        <v>0</v>
      </c>
      <c r="AU48">
        <f t="shared" si="6"/>
        <v>0</v>
      </c>
      <c r="AV48">
        <f t="shared" si="7"/>
        <v>0</v>
      </c>
      <c r="AW48">
        <f t="shared" si="8"/>
        <v>0</v>
      </c>
      <c r="AX48">
        <f t="shared" si="9"/>
        <v>0</v>
      </c>
      <c r="AY48">
        <f t="shared" si="10"/>
        <v>0</v>
      </c>
    </row>
    <row r="49" spans="1:51">
      <c r="A49">
        <v>3022073</v>
      </c>
      <c r="B49" t="s">
        <v>36</v>
      </c>
      <c r="C49" t="s">
        <v>8</v>
      </c>
      <c r="D49" t="s">
        <v>12</v>
      </c>
      <c r="E49" t="s">
        <v>12</v>
      </c>
      <c r="F49" t="s">
        <v>397</v>
      </c>
      <c r="G49" t="s">
        <v>138</v>
      </c>
      <c r="H49" t="s">
        <v>144</v>
      </c>
      <c r="I49" t="s">
        <v>423</v>
      </c>
      <c r="J49" s="21">
        <v>652</v>
      </c>
      <c r="K49" s="21">
        <v>89</v>
      </c>
      <c r="L49" s="21">
        <v>91</v>
      </c>
      <c r="M49" s="21">
        <v>90</v>
      </c>
      <c r="N49" s="21">
        <v>112</v>
      </c>
      <c r="O49" s="21">
        <v>90</v>
      </c>
      <c r="P49" s="21">
        <v>90</v>
      </c>
      <c r="Q49" s="21">
        <v>90</v>
      </c>
      <c r="R49" s="21">
        <v>0</v>
      </c>
      <c r="S49" s="21">
        <v>0</v>
      </c>
      <c r="T49" s="21">
        <v>0</v>
      </c>
      <c r="U49" s="21">
        <v>0</v>
      </c>
      <c r="V49" s="21">
        <v>0</v>
      </c>
      <c r="W49" s="25">
        <v>0</v>
      </c>
      <c r="X49" s="25">
        <v>652</v>
      </c>
      <c r="Y49" s="25">
        <v>0</v>
      </c>
      <c r="Z49" s="25">
        <v>0</v>
      </c>
      <c r="AA49" s="25">
        <v>88</v>
      </c>
      <c r="AB49" s="25">
        <v>90</v>
      </c>
      <c r="AC49" s="25">
        <v>92</v>
      </c>
      <c r="AD49" s="25">
        <v>89</v>
      </c>
      <c r="AE49" s="25">
        <v>112</v>
      </c>
      <c r="AF49" s="25">
        <v>91</v>
      </c>
      <c r="AG49" s="25">
        <v>90</v>
      </c>
      <c r="AH49" s="25">
        <v>0</v>
      </c>
      <c r="AI49" s="25">
        <v>0</v>
      </c>
      <c r="AJ49" s="25">
        <v>0</v>
      </c>
      <c r="AK49" s="25">
        <v>0</v>
      </c>
      <c r="AL49" s="25">
        <v>0</v>
      </c>
      <c r="AM49" s="25">
        <v>0</v>
      </c>
      <c r="AN49">
        <v>-2</v>
      </c>
      <c r="AP49">
        <f t="shared" si="4"/>
        <v>0</v>
      </c>
      <c r="AR49">
        <v>3</v>
      </c>
      <c r="AT49">
        <f t="shared" si="5"/>
        <v>0</v>
      </c>
      <c r="AU49">
        <f t="shared" si="6"/>
        <v>0</v>
      </c>
      <c r="AV49">
        <f t="shared" si="7"/>
        <v>3</v>
      </c>
      <c r="AW49">
        <f t="shared" si="8"/>
        <v>0</v>
      </c>
      <c r="AX49">
        <f t="shared" si="9"/>
        <v>0</v>
      </c>
      <c r="AY49">
        <f t="shared" si="10"/>
        <v>0</v>
      </c>
    </row>
    <row r="50" spans="1:51">
      <c r="A50">
        <v>3022019</v>
      </c>
      <c r="B50" t="s">
        <v>37</v>
      </c>
      <c r="C50" t="s">
        <v>8</v>
      </c>
      <c r="D50" t="s">
        <v>12</v>
      </c>
      <c r="E50" t="s">
        <v>16</v>
      </c>
      <c r="F50" t="s">
        <v>397</v>
      </c>
      <c r="G50" t="s">
        <v>138</v>
      </c>
      <c r="H50" t="s">
        <v>140</v>
      </c>
      <c r="I50" t="s">
        <v>424</v>
      </c>
      <c r="J50" s="21">
        <v>292</v>
      </c>
      <c r="K50" s="21">
        <v>86</v>
      </c>
      <c r="L50" s="21">
        <v>88</v>
      </c>
      <c r="M50" s="21">
        <v>118</v>
      </c>
      <c r="N50" s="21">
        <v>0</v>
      </c>
      <c r="O50" s="21">
        <v>0</v>
      </c>
      <c r="P50" s="21">
        <v>0</v>
      </c>
      <c r="Q50" s="21">
        <v>0</v>
      </c>
      <c r="R50" s="21">
        <v>0</v>
      </c>
      <c r="S50" s="21">
        <v>0</v>
      </c>
      <c r="T50" s="21">
        <v>0</v>
      </c>
      <c r="U50" s="21">
        <v>0</v>
      </c>
      <c r="V50" s="21">
        <v>0</v>
      </c>
      <c r="W50" s="25">
        <v>-26</v>
      </c>
      <c r="X50" s="25">
        <v>266</v>
      </c>
      <c r="Y50" s="25">
        <v>4</v>
      </c>
      <c r="Z50" s="25">
        <v>0</v>
      </c>
      <c r="AA50" s="25">
        <v>89</v>
      </c>
      <c r="AB50" s="25">
        <v>90</v>
      </c>
      <c r="AC50" s="25">
        <v>87</v>
      </c>
      <c r="AD50" s="25">
        <v>0</v>
      </c>
      <c r="AE50" s="25">
        <v>0</v>
      </c>
      <c r="AF50" s="25">
        <v>0</v>
      </c>
      <c r="AG50" s="25">
        <v>0</v>
      </c>
      <c r="AH50" s="25">
        <v>0</v>
      </c>
      <c r="AI50" s="25">
        <v>0</v>
      </c>
      <c r="AJ50" s="25">
        <v>0</v>
      </c>
      <c r="AK50" s="25">
        <v>0</v>
      </c>
      <c r="AL50" s="25">
        <v>0</v>
      </c>
      <c r="AM50" s="25">
        <v>0</v>
      </c>
      <c r="AN50">
        <v>3</v>
      </c>
      <c r="AP50">
        <f t="shared" si="4"/>
        <v>0</v>
      </c>
      <c r="AT50">
        <f t="shared" si="5"/>
        <v>0</v>
      </c>
      <c r="AU50">
        <f t="shared" si="6"/>
        <v>0</v>
      </c>
      <c r="AV50">
        <f t="shared" si="7"/>
        <v>0</v>
      </c>
      <c r="AW50">
        <f t="shared" si="8"/>
        <v>0</v>
      </c>
      <c r="AX50">
        <f t="shared" si="9"/>
        <v>0</v>
      </c>
      <c r="AY50">
        <f t="shared" si="10"/>
        <v>0</v>
      </c>
    </row>
    <row r="51" spans="1:51">
      <c r="A51">
        <v>3022021</v>
      </c>
      <c r="B51" t="s">
        <v>38</v>
      </c>
      <c r="C51" t="s">
        <v>8</v>
      </c>
      <c r="D51" t="s">
        <v>12</v>
      </c>
      <c r="E51" t="s">
        <v>16</v>
      </c>
      <c r="F51" t="s">
        <v>397</v>
      </c>
      <c r="G51" t="s">
        <v>138</v>
      </c>
      <c r="H51" t="s">
        <v>140</v>
      </c>
      <c r="I51" t="s">
        <v>415</v>
      </c>
      <c r="J51" s="21">
        <v>256</v>
      </c>
      <c r="K51" s="21">
        <v>81</v>
      </c>
      <c r="L51" s="21">
        <v>87</v>
      </c>
      <c r="M51" s="21">
        <v>88</v>
      </c>
      <c r="N51" s="21">
        <v>0</v>
      </c>
      <c r="O51" s="21">
        <v>0</v>
      </c>
      <c r="P51" s="21">
        <v>0</v>
      </c>
      <c r="Q51" s="21">
        <v>0</v>
      </c>
      <c r="R51" s="21">
        <v>0</v>
      </c>
      <c r="S51" s="21">
        <v>0</v>
      </c>
      <c r="T51" s="21">
        <v>0</v>
      </c>
      <c r="U51" s="21">
        <v>0</v>
      </c>
      <c r="V51" s="21">
        <v>0</v>
      </c>
      <c r="W51" s="25">
        <v>2</v>
      </c>
      <c r="X51" s="25">
        <v>258</v>
      </c>
      <c r="Y51" s="25">
        <v>4</v>
      </c>
      <c r="Z51" s="25">
        <v>0</v>
      </c>
      <c r="AA51" s="25">
        <v>80</v>
      </c>
      <c r="AB51" s="25">
        <v>90</v>
      </c>
      <c r="AC51" s="25">
        <v>88</v>
      </c>
      <c r="AD51" s="25">
        <v>0</v>
      </c>
      <c r="AE51" s="25">
        <v>0</v>
      </c>
      <c r="AF51" s="25">
        <v>0</v>
      </c>
      <c r="AG51" s="25">
        <v>0</v>
      </c>
      <c r="AH51" s="25">
        <v>0</v>
      </c>
      <c r="AI51" s="25">
        <v>0</v>
      </c>
      <c r="AJ51" s="25">
        <v>0</v>
      </c>
      <c r="AK51" s="25">
        <v>0</v>
      </c>
      <c r="AL51" s="25">
        <v>0</v>
      </c>
      <c r="AM51" s="25">
        <v>0</v>
      </c>
      <c r="AN51">
        <v>-8</v>
      </c>
      <c r="AP51">
        <f t="shared" si="4"/>
        <v>0</v>
      </c>
      <c r="AT51">
        <f t="shared" si="5"/>
        <v>0</v>
      </c>
      <c r="AU51">
        <f t="shared" si="6"/>
        <v>0</v>
      </c>
      <c r="AV51">
        <f t="shared" si="7"/>
        <v>0</v>
      </c>
      <c r="AW51">
        <f t="shared" si="8"/>
        <v>0</v>
      </c>
      <c r="AX51">
        <f t="shared" si="9"/>
        <v>0</v>
      </c>
      <c r="AY51">
        <f t="shared" si="10"/>
        <v>0</v>
      </c>
    </row>
    <row r="52" spans="1:51">
      <c r="A52">
        <v>3025200</v>
      </c>
      <c r="B52" t="s">
        <v>39</v>
      </c>
      <c r="C52" t="s">
        <v>8</v>
      </c>
      <c r="D52" t="s">
        <v>12</v>
      </c>
      <c r="E52" t="s">
        <v>18</v>
      </c>
      <c r="F52" t="s">
        <v>397</v>
      </c>
      <c r="G52" t="s">
        <v>141</v>
      </c>
      <c r="H52" t="s">
        <v>144</v>
      </c>
      <c r="I52" t="s">
        <v>415</v>
      </c>
      <c r="J52" s="21">
        <v>338</v>
      </c>
      <c r="K52" s="21">
        <v>0</v>
      </c>
      <c r="L52" s="21">
        <v>0</v>
      </c>
      <c r="M52" s="21">
        <v>0</v>
      </c>
      <c r="N52" s="21">
        <v>86</v>
      </c>
      <c r="O52" s="21">
        <v>77</v>
      </c>
      <c r="P52" s="21">
        <v>86</v>
      </c>
      <c r="Q52" s="21">
        <v>89</v>
      </c>
      <c r="R52" s="21">
        <v>0</v>
      </c>
      <c r="S52" s="21">
        <v>0</v>
      </c>
      <c r="T52" s="21">
        <v>0</v>
      </c>
      <c r="U52" s="21">
        <v>0</v>
      </c>
      <c r="V52" s="21">
        <v>0</v>
      </c>
      <c r="W52" s="25">
        <v>5</v>
      </c>
      <c r="X52" s="25">
        <v>343</v>
      </c>
      <c r="Y52" s="25">
        <v>3</v>
      </c>
      <c r="Z52" s="25">
        <v>0</v>
      </c>
      <c r="AA52" s="25">
        <v>0</v>
      </c>
      <c r="AB52" s="25">
        <v>0</v>
      </c>
      <c r="AC52" s="25">
        <v>0</v>
      </c>
      <c r="AD52" s="25">
        <v>85</v>
      </c>
      <c r="AE52" s="25">
        <v>89</v>
      </c>
      <c r="AF52" s="25">
        <v>79</v>
      </c>
      <c r="AG52" s="25">
        <v>90</v>
      </c>
      <c r="AH52" s="25">
        <v>0</v>
      </c>
      <c r="AI52" s="25">
        <v>0</v>
      </c>
      <c r="AJ52" s="25">
        <v>0</v>
      </c>
      <c r="AK52" s="25">
        <v>0</v>
      </c>
      <c r="AL52" s="25">
        <v>0</v>
      </c>
      <c r="AM52" s="25">
        <v>0</v>
      </c>
      <c r="AN52">
        <v>-4</v>
      </c>
      <c r="AP52">
        <f t="shared" si="4"/>
        <v>0</v>
      </c>
      <c r="AT52">
        <f t="shared" si="5"/>
        <v>0</v>
      </c>
      <c r="AU52">
        <f t="shared" si="6"/>
        <v>0</v>
      </c>
      <c r="AV52">
        <f t="shared" si="7"/>
        <v>0</v>
      </c>
      <c r="AW52">
        <f t="shared" si="8"/>
        <v>0</v>
      </c>
      <c r="AX52">
        <f t="shared" si="9"/>
        <v>0</v>
      </c>
      <c r="AY52">
        <f t="shared" si="10"/>
        <v>0</v>
      </c>
    </row>
    <row r="53" spans="1:51">
      <c r="A53">
        <v>3022023</v>
      </c>
      <c r="B53" t="s">
        <v>40</v>
      </c>
      <c r="C53" t="s">
        <v>8</v>
      </c>
      <c r="D53" t="s">
        <v>12</v>
      </c>
      <c r="E53" t="s">
        <v>12</v>
      </c>
      <c r="F53" t="s">
        <v>397</v>
      </c>
      <c r="G53" t="s">
        <v>138</v>
      </c>
      <c r="H53" t="s">
        <v>144</v>
      </c>
      <c r="I53" t="s">
        <v>425</v>
      </c>
      <c r="J53" s="21">
        <v>563</v>
      </c>
      <c r="K53" s="21">
        <v>87</v>
      </c>
      <c r="L53" s="21">
        <v>81</v>
      </c>
      <c r="M53" s="21">
        <v>88</v>
      </c>
      <c r="N53" s="21">
        <v>71</v>
      </c>
      <c r="O53" s="21">
        <v>68</v>
      </c>
      <c r="P53" s="21">
        <v>87</v>
      </c>
      <c r="Q53" s="21">
        <v>81</v>
      </c>
      <c r="R53" s="21">
        <v>0</v>
      </c>
      <c r="S53" s="21">
        <v>0</v>
      </c>
      <c r="T53" s="21">
        <v>0</v>
      </c>
      <c r="U53" s="21">
        <v>0</v>
      </c>
      <c r="V53" s="21">
        <v>0</v>
      </c>
      <c r="W53" s="25">
        <v>40</v>
      </c>
      <c r="X53" s="25">
        <v>603</v>
      </c>
      <c r="Y53" s="25">
        <v>0</v>
      </c>
      <c r="Z53" s="25">
        <v>0</v>
      </c>
      <c r="AA53" s="25">
        <v>88</v>
      </c>
      <c r="AB53" s="25">
        <v>90</v>
      </c>
      <c r="AC53" s="25">
        <v>88</v>
      </c>
      <c r="AD53" s="25">
        <v>90</v>
      </c>
      <c r="AE53" s="25">
        <v>82</v>
      </c>
      <c r="AF53" s="25">
        <v>74</v>
      </c>
      <c r="AG53" s="25">
        <v>91</v>
      </c>
      <c r="AH53" s="25">
        <v>0</v>
      </c>
      <c r="AI53" s="25">
        <v>0</v>
      </c>
      <c r="AJ53" s="25">
        <v>0</v>
      </c>
      <c r="AK53" s="25">
        <v>0</v>
      </c>
      <c r="AL53" s="25">
        <v>0</v>
      </c>
      <c r="AM53" s="25">
        <v>0</v>
      </c>
      <c r="AN53">
        <v>-3</v>
      </c>
      <c r="AP53">
        <f t="shared" si="4"/>
        <v>0</v>
      </c>
      <c r="AT53">
        <f t="shared" si="5"/>
        <v>0</v>
      </c>
      <c r="AU53">
        <f t="shared" si="6"/>
        <v>0</v>
      </c>
      <c r="AV53">
        <f t="shared" si="7"/>
        <v>0</v>
      </c>
      <c r="AW53">
        <f t="shared" si="8"/>
        <v>0</v>
      </c>
      <c r="AX53">
        <f t="shared" si="9"/>
        <v>0</v>
      </c>
      <c r="AY53">
        <f t="shared" si="10"/>
        <v>0</v>
      </c>
    </row>
    <row r="54" spans="1:51">
      <c r="A54">
        <v>3022024</v>
      </c>
      <c r="B54" t="s">
        <v>41</v>
      </c>
      <c r="C54" t="s">
        <v>8</v>
      </c>
      <c r="D54" t="s">
        <v>12</v>
      </c>
      <c r="E54" t="s">
        <v>12</v>
      </c>
      <c r="F54" t="s">
        <v>397</v>
      </c>
      <c r="G54" t="s">
        <v>138</v>
      </c>
      <c r="H54" t="s">
        <v>144</v>
      </c>
      <c r="I54" t="s">
        <v>426</v>
      </c>
      <c r="J54" s="21">
        <v>239</v>
      </c>
      <c r="K54" s="21">
        <v>31</v>
      </c>
      <c r="L54" s="21">
        <v>30</v>
      </c>
      <c r="M54" s="21">
        <v>59</v>
      </c>
      <c r="N54" s="21">
        <v>30</v>
      </c>
      <c r="O54" s="21">
        <v>30</v>
      </c>
      <c r="P54" s="21">
        <v>30</v>
      </c>
      <c r="Q54" s="21">
        <v>29</v>
      </c>
      <c r="R54" s="21">
        <v>0</v>
      </c>
      <c r="S54" s="21">
        <v>0</v>
      </c>
      <c r="T54" s="21">
        <v>0</v>
      </c>
      <c r="U54" s="21">
        <v>0</v>
      </c>
      <c r="V54" s="21">
        <v>0</v>
      </c>
      <c r="W54" s="25">
        <v>-1</v>
      </c>
      <c r="X54" s="25">
        <v>238</v>
      </c>
      <c r="Y54" s="25">
        <v>-1</v>
      </c>
      <c r="Z54" s="25">
        <v>0</v>
      </c>
      <c r="AA54" s="25">
        <v>30</v>
      </c>
      <c r="AB54" s="25">
        <v>30</v>
      </c>
      <c r="AC54" s="25">
        <v>29</v>
      </c>
      <c r="AD54" s="25">
        <v>57</v>
      </c>
      <c r="AE54" s="25">
        <v>30</v>
      </c>
      <c r="AF54" s="25">
        <v>30</v>
      </c>
      <c r="AG54" s="25">
        <v>32</v>
      </c>
      <c r="AH54" s="25">
        <v>0</v>
      </c>
      <c r="AI54" s="25">
        <v>0</v>
      </c>
      <c r="AJ54" s="25">
        <v>0</v>
      </c>
      <c r="AK54" s="25">
        <v>0</v>
      </c>
      <c r="AL54" s="25">
        <v>0</v>
      </c>
      <c r="AM54" s="25">
        <v>0</v>
      </c>
      <c r="AN54">
        <v>-2</v>
      </c>
      <c r="AP54">
        <f t="shared" si="4"/>
        <v>0</v>
      </c>
      <c r="AT54">
        <f t="shared" si="5"/>
        <v>0</v>
      </c>
      <c r="AU54">
        <f t="shared" si="6"/>
        <v>0</v>
      </c>
      <c r="AV54">
        <f t="shared" si="7"/>
        <v>0</v>
      </c>
      <c r="AW54">
        <f t="shared" si="8"/>
        <v>0</v>
      </c>
      <c r="AX54">
        <f t="shared" si="9"/>
        <v>0</v>
      </c>
      <c r="AY54">
        <f t="shared" si="10"/>
        <v>0</v>
      </c>
    </row>
    <row r="55" spans="1:51">
      <c r="A55">
        <v>3022025</v>
      </c>
      <c r="B55" t="s">
        <v>42</v>
      </c>
      <c r="C55" t="s">
        <v>8</v>
      </c>
      <c r="D55" t="s">
        <v>12</v>
      </c>
      <c r="E55" t="s">
        <v>12</v>
      </c>
      <c r="F55" t="s">
        <v>397</v>
      </c>
      <c r="G55" t="s">
        <v>138</v>
      </c>
      <c r="H55" t="s">
        <v>144</v>
      </c>
      <c r="I55" t="s">
        <v>418</v>
      </c>
      <c r="J55" s="21">
        <v>317</v>
      </c>
      <c r="K55" s="21">
        <v>46</v>
      </c>
      <c r="L55" s="21">
        <v>46</v>
      </c>
      <c r="M55" s="21">
        <v>45</v>
      </c>
      <c r="N55" s="21">
        <v>45</v>
      </c>
      <c r="O55" s="21">
        <v>46</v>
      </c>
      <c r="P55" s="21">
        <v>45</v>
      </c>
      <c r="Q55" s="21">
        <v>44</v>
      </c>
      <c r="R55" s="21">
        <v>0</v>
      </c>
      <c r="S55" s="21">
        <v>0</v>
      </c>
      <c r="T55" s="21">
        <v>0</v>
      </c>
      <c r="U55" s="21">
        <v>0</v>
      </c>
      <c r="V55" s="21">
        <v>0</v>
      </c>
      <c r="W55" s="25">
        <v>-2</v>
      </c>
      <c r="X55" s="25">
        <v>315</v>
      </c>
      <c r="Y55" s="25">
        <v>-1</v>
      </c>
      <c r="Z55" s="25">
        <v>0</v>
      </c>
      <c r="AA55" s="25">
        <v>45</v>
      </c>
      <c r="AB55" s="25">
        <v>45</v>
      </c>
      <c r="AC55" s="25">
        <v>46</v>
      </c>
      <c r="AD55" s="25">
        <v>45</v>
      </c>
      <c r="AE55" s="25">
        <v>45</v>
      </c>
      <c r="AF55" s="25">
        <v>45</v>
      </c>
      <c r="AG55" s="25">
        <v>44</v>
      </c>
      <c r="AH55" s="25">
        <v>0</v>
      </c>
      <c r="AI55" s="25">
        <v>0</v>
      </c>
      <c r="AJ55" s="25">
        <v>0</v>
      </c>
      <c r="AK55" s="25">
        <v>0</v>
      </c>
      <c r="AL55" s="25">
        <v>0</v>
      </c>
      <c r="AM55" s="25">
        <v>0</v>
      </c>
      <c r="AN55">
        <v>1</v>
      </c>
      <c r="AP55">
        <f t="shared" si="4"/>
        <v>0</v>
      </c>
      <c r="AT55">
        <f t="shared" si="5"/>
        <v>0</v>
      </c>
      <c r="AU55">
        <f t="shared" si="6"/>
        <v>0</v>
      </c>
      <c r="AV55">
        <f t="shared" si="7"/>
        <v>0</v>
      </c>
      <c r="AW55">
        <f t="shared" si="8"/>
        <v>0</v>
      </c>
      <c r="AX55">
        <f t="shared" si="9"/>
        <v>0</v>
      </c>
      <c r="AY55">
        <f t="shared" si="10"/>
        <v>0</v>
      </c>
    </row>
    <row r="56" spans="1:51">
      <c r="A56">
        <v>3022026</v>
      </c>
      <c r="B56" t="s">
        <v>43</v>
      </c>
      <c r="C56" t="s">
        <v>8</v>
      </c>
      <c r="D56" t="s">
        <v>12</v>
      </c>
      <c r="E56" t="s">
        <v>12</v>
      </c>
      <c r="F56" t="s">
        <v>397</v>
      </c>
      <c r="G56" t="s">
        <v>138</v>
      </c>
      <c r="H56" t="s">
        <v>144</v>
      </c>
      <c r="I56" t="s">
        <v>415</v>
      </c>
      <c r="J56" s="21">
        <v>617</v>
      </c>
      <c r="K56" s="21">
        <v>87</v>
      </c>
      <c r="L56" s="21">
        <v>87</v>
      </c>
      <c r="M56" s="21">
        <v>91</v>
      </c>
      <c r="N56" s="21">
        <v>89</v>
      </c>
      <c r="O56" s="21">
        <v>89</v>
      </c>
      <c r="P56" s="21">
        <v>89</v>
      </c>
      <c r="Q56" s="21">
        <v>85</v>
      </c>
      <c r="R56" s="21">
        <v>0</v>
      </c>
      <c r="S56" s="21">
        <v>0</v>
      </c>
      <c r="T56" s="21">
        <v>0</v>
      </c>
      <c r="U56" s="21">
        <v>0</v>
      </c>
      <c r="V56" s="21">
        <v>0</v>
      </c>
      <c r="W56" s="25">
        <v>1</v>
      </c>
      <c r="X56" s="25">
        <v>618</v>
      </c>
      <c r="Y56" s="25">
        <v>2</v>
      </c>
      <c r="Z56" s="25">
        <v>0</v>
      </c>
      <c r="AA56" s="25">
        <v>86</v>
      </c>
      <c r="AB56" s="25">
        <v>89</v>
      </c>
      <c r="AC56" s="25">
        <v>88</v>
      </c>
      <c r="AD56" s="25">
        <v>88</v>
      </c>
      <c r="AE56" s="25">
        <v>90</v>
      </c>
      <c r="AF56" s="25">
        <v>89</v>
      </c>
      <c r="AG56" s="25">
        <v>88</v>
      </c>
      <c r="AH56" s="25">
        <v>0</v>
      </c>
      <c r="AI56" s="25">
        <v>0</v>
      </c>
      <c r="AJ56" s="25">
        <v>0</v>
      </c>
      <c r="AK56" s="25">
        <v>0</v>
      </c>
      <c r="AL56" s="25">
        <v>0</v>
      </c>
      <c r="AM56" s="25">
        <v>0</v>
      </c>
      <c r="AN56">
        <v>-2</v>
      </c>
      <c r="AP56">
        <f t="shared" si="4"/>
        <v>0</v>
      </c>
      <c r="AT56">
        <f t="shared" si="5"/>
        <v>0</v>
      </c>
      <c r="AU56">
        <f t="shared" si="6"/>
        <v>0</v>
      </c>
      <c r="AV56">
        <f t="shared" si="7"/>
        <v>0</v>
      </c>
      <c r="AW56">
        <f t="shared" si="8"/>
        <v>0</v>
      </c>
      <c r="AX56">
        <f t="shared" si="9"/>
        <v>0</v>
      </c>
      <c r="AY56">
        <f t="shared" si="10"/>
        <v>0</v>
      </c>
    </row>
    <row r="57" spans="1:51">
      <c r="A57">
        <v>3022028</v>
      </c>
      <c r="B57" t="s">
        <v>44</v>
      </c>
      <c r="C57" t="s">
        <v>8</v>
      </c>
      <c r="D57" t="s">
        <v>12</v>
      </c>
      <c r="E57" t="s">
        <v>16</v>
      </c>
      <c r="F57" t="s">
        <v>397</v>
      </c>
      <c r="G57" t="s">
        <v>138</v>
      </c>
      <c r="H57" t="s">
        <v>140</v>
      </c>
      <c r="I57" t="s">
        <v>415</v>
      </c>
      <c r="J57" s="21">
        <v>258</v>
      </c>
      <c r="K57" s="21">
        <v>79</v>
      </c>
      <c r="L57" s="21">
        <v>91</v>
      </c>
      <c r="M57" s="21">
        <v>88</v>
      </c>
      <c r="N57" s="21">
        <v>0</v>
      </c>
      <c r="O57" s="21">
        <v>0</v>
      </c>
      <c r="P57" s="21">
        <v>0</v>
      </c>
      <c r="Q57" s="21">
        <v>0</v>
      </c>
      <c r="R57" s="21">
        <v>0</v>
      </c>
      <c r="S57" s="21">
        <v>0</v>
      </c>
      <c r="T57" s="21">
        <v>0</v>
      </c>
      <c r="U57" s="21">
        <v>0</v>
      </c>
      <c r="V57" s="21">
        <v>0</v>
      </c>
      <c r="W57" s="25">
        <v>12</v>
      </c>
      <c r="X57" s="25">
        <v>270</v>
      </c>
      <c r="Y57" s="25">
        <v>4</v>
      </c>
      <c r="Z57" s="25">
        <v>0</v>
      </c>
      <c r="AA57" s="25">
        <v>90</v>
      </c>
      <c r="AB57" s="25">
        <v>90</v>
      </c>
      <c r="AC57" s="25">
        <v>90</v>
      </c>
      <c r="AD57" s="25">
        <v>0</v>
      </c>
      <c r="AE57" s="25">
        <v>0</v>
      </c>
      <c r="AF57" s="25">
        <v>0</v>
      </c>
      <c r="AG57" s="25">
        <v>0</v>
      </c>
      <c r="AH57" s="25">
        <v>0</v>
      </c>
      <c r="AI57" s="25">
        <v>0</v>
      </c>
      <c r="AJ57" s="25">
        <v>0</v>
      </c>
      <c r="AK57" s="25">
        <v>0</v>
      </c>
      <c r="AL57" s="25">
        <v>0</v>
      </c>
      <c r="AM57" s="25">
        <v>0</v>
      </c>
      <c r="AN57">
        <v>0</v>
      </c>
      <c r="AP57">
        <f t="shared" si="4"/>
        <v>0</v>
      </c>
      <c r="AT57">
        <f t="shared" si="5"/>
        <v>0</v>
      </c>
      <c r="AU57">
        <f t="shared" si="6"/>
        <v>0</v>
      </c>
      <c r="AV57">
        <f t="shared" si="7"/>
        <v>0</v>
      </c>
      <c r="AW57">
        <f t="shared" si="8"/>
        <v>0</v>
      </c>
      <c r="AX57">
        <f t="shared" si="9"/>
        <v>0</v>
      </c>
      <c r="AY57">
        <f t="shared" si="10"/>
        <v>0</v>
      </c>
    </row>
    <row r="58" spans="1:51">
      <c r="A58">
        <v>3022027</v>
      </c>
      <c r="B58" t="s">
        <v>45</v>
      </c>
      <c r="C58" t="s">
        <v>8</v>
      </c>
      <c r="D58" t="s">
        <v>12</v>
      </c>
      <c r="E58" t="s">
        <v>18</v>
      </c>
      <c r="F58" t="s">
        <v>397</v>
      </c>
      <c r="G58" t="s">
        <v>141</v>
      </c>
      <c r="H58" t="s">
        <v>144</v>
      </c>
      <c r="I58" t="s">
        <v>415</v>
      </c>
      <c r="J58" s="21">
        <v>354</v>
      </c>
      <c r="K58" s="21">
        <v>0</v>
      </c>
      <c r="L58" s="21">
        <v>0</v>
      </c>
      <c r="M58" s="21">
        <v>0</v>
      </c>
      <c r="N58" s="21">
        <v>87</v>
      </c>
      <c r="O58" s="21">
        <v>90</v>
      </c>
      <c r="P58" s="21">
        <v>90</v>
      </c>
      <c r="Q58" s="21">
        <v>87</v>
      </c>
      <c r="R58" s="21">
        <v>0</v>
      </c>
      <c r="S58" s="21">
        <v>0</v>
      </c>
      <c r="T58" s="21">
        <v>0</v>
      </c>
      <c r="U58" s="21">
        <v>0</v>
      </c>
      <c r="V58" s="21">
        <v>0</v>
      </c>
      <c r="W58" s="25">
        <v>1</v>
      </c>
      <c r="X58" s="25">
        <v>355</v>
      </c>
      <c r="Y58" s="25">
        <v>2</v>
      </c>
      <c r="Z58" s="25">
        <v>0</v>
      </c>
      <c r="AA58" s="25">
        <v>0</v>
      </c>
      <c r="AB58" s="25">
        <v>0</v>
      </c>
      <c r="AC58" s="25">
        <v>0</v>
      </c>
      <c r="AD58" s="25">
        <v>86</v>
      </c>
      <c r="AE58" s="25">
        <v>90</v>
      </c>
      <c r="AF58" s="25">
        <v>89</v>
      </c>
      <c r="AG58" s="25">
        <v>90</v>
      </c>
      <c r="AH58" s="25">
        <v>0</v>
      </c>
      <c r="AI58" s="25">
        <v>0</v>
      </c>
      <c r="AJ58" s="25">
        <v>0</v>
      </c>
      <c r="AK58" s="25">
        <v>0</v>
      </c>
      <c r="AL58" s="25">
        <v>0</v>
      </c>
      <c r="AM58" s="25">
        <v>0</v>
      </c>
      <c r="AN58">
        <v>-4</v>
      </c>
      <c r="AP58">
        <f t="shared" si="4"/>
        <v>0</v>
      </c>
      <c r="AT58">
        <f t="shared" si="5"/>
        <v>0</v>
      </c>
      <c r="AU58">
        <f t="shared" si="6"/>
        <v>0</v>
      </c>
      <c r="AV58">
        <f t="shared" si="7"/>
        <v>0</v>
      </c>
      <c r="AW58">
        <f t="shared" si="8"/>
        <v>0</v>
      </c>
      <c r="AX58">
        <f t="shared" si="9"/>
        <v>0</v>
      </c>
      <c r="AY58">
        <f t="shared" si="10"/>
        <v>0</v>
      </c>
    </row>
    <row r="59" spans="1:51">
      <c r="A59">
        <v>3022029</v>
      </c>
      <c r="B59" t="s">
        <v>46</v>
      </c>
      <c r="C59" t="s">
        <v>8</v>
      </c>
      <c r="D59" t="s">
        <v>12</v>
      </c>
      <c r="E59" t="s">
        <v>12</v>
      </c>
      <c r="F59" t="s">
        <v>397</v>
      </c>
      <c r="G59" t="s">
        <v>138</v>
      </c>
      <c r="H59" t="s">
        <v>144</v>
      </c>
      <c r="I59">
        <v>0</v>
      </c>
      <c r="J59" s="21">
        <v>420</v>
      </c>
      <c r="K59" s="21">
        <v>61</v>
      </c>
      <c r="L59" s="21">
        <v>60</v>
      </c>
      <c r="M59" s="21">
        <v>62</v>
      </c>
      <c r="N59" s="21">
        <v>60</v>
      </c>
      <c r="O59" s="21">
        <v>58</v>
      </c>
      <c r="P59" s="21">
        <v>59</v>
      </c>
      <c r="Q59" s="21">
        <v>60</v>
      </c>
      <c r="R59" s="21">
        <v>0</v>
      </c>
      <c r="S59" s="21">
        <v>0</v>
      </c>
      <c r="T59" s="21">
        <v>0</v>
      </c>
      <c r="U59" s="21">
        <v>0</v>
      </c>
      <c r="V59" s="21">
        <v>0</v>
      </c>
      <c r="W59" s="25">
        <v>0</v>
      </c>
      <c r="X59" s="25">
        <v>420</v>
      </c>
      <c r="Y59" s="25">
        <v>-1</v>
      </c>
      <c r="Z59" s="25">
        <v>0</v>
      </c>
      <c r="AA59" s="25">
        <v>51</v>
      </c>
      <c r="AB59" s="25">
        <v>63</v>
      </c>
      <c r="AC59" s="25">
        <v>67</v>
      </c>
      <c r="AD59" s="25">
        <v>60</v>
      </c>
      <c r="AE59" s="25">
        <v>61</v>
      </c>
      <c r="AF59" s="25">
        <v>59</v>
      </c>
      <c r="AG59" s="25">
        <v>59</v>
      </c>
      <c r="AH59" s="25">
        <v>0</v>
      </c>
      <c r="AI59" s="25">
        <v>0</v>
      </c>
      <c r="AJ59" s="25">
        <v>0</v>
      </c>
      <c r="AK59" s="25">
        <v>0</v>
      </c>
      <c r="AL59" s="25">
        <v>0</v>
      </c>
      <c r="AM59" s="25">
        <v>0</v>
      </c>
      <c r="AN59">
        <v>-8</v>
      </c>
      <c r="AP59">
        <f t="shared" si="4"/>
        <v>0</v>
      </c>
      <c r="AT59">
        <f t="shared" si="5"/>
        <v>0</v>
      </c>
      <c r="AU59">
        <f t="shared" si="6"/>
        <v>0</v>
      </c>
      <c r="AV59">
        <f t="shared" si="7"/>
        <v>0</v>
      </c>
      <c r="AW59">
        <f t="shared" si="8"/>
        <v>0</v>
      </c>
      <c r="AX59">
        <f t="shared" si="9"/>
        <v>0</v>
      </c>
      <c r="AY59">
        <f t="shared" si="10"/>
        <v>0</v>
      </c>
    </row>
    <row r="60" spans="1:51">
      <c r="A60">
        <v>3023516</v>
      </c>
      <c r="B60" t="s">
        <v>47</v>
      </c>
      <c r="C60" t="s">
        <v>8</v>
      </c>
      <c r="D60" t="s">
        <v>12</v>
      </c>
      <c r="E60" t="s">
        <v>12</v>
      </c>
      <c r="F60" t="s">
        <v>397</v>
      </c>
      <c r="G60" t="s">
        <v>138</v>
      </c>
      <c r="H60" t="s">
        <v>144</v>
      </c>
      <c r="I60" t="s">
        <v>413</v>
      </c>
      <c r="J60" s="21">
        <v>210</v>
      </c>
      <c r="K60" s="21">
        <v>30</v>
      </c>
      <c r="L60" s="21">
        <v>30</v>
      </c>
      <c r="M60" s="21">
        <v>30</v>
      </c>
      <c r="N60" s="21">
        <v>30</v>
      </c>
      <c r="O60" s="21">
        <v>30</v>
      </c>
      <c r="P60" s="21">
        <v>30</v>
      </c>
      <c r="Q60" s="21">
        <v>30</v>
      </c>
      <c r="R60" s="21">
        <v>0</v>
      </c>
      <c r="S60" s="21">
        <v>0</v>
      </c>
      <c r="T60" s="21">
        <v>0</v>
      </c>
      <c r="U60" s="21">
        <v>0</v>
      </c>
      <c r="V60" s="21">
        <v>0</v>
      </c>
      <c r="W60" s="25">
        <v>-3</v>
      </c>
      <c r="X60" s="25">
        <v>207</v>
      </c>
      <c r="Y60" s="25">
        <v>0</v>
      </c>
      <c r="Z60" s="25">
        <v>0</v>
      </c>
      <c r="AA60" s="25">
        <v>30</v>
      </c>
      <c r="AB60" s="25">
        <v>30</v>
      </c>
      <c r="AC60" s="25">
        <v>29</v>
      </c>
      <c r="AD60" s="25">
        <v>30</v>
      </c>
      <c r="AE60" s="25">
        <v>30</v>
      </c>
      <c r="AF60" s="25">
        <v>28</v>
      </c>
      <c r="AG60" s="25">
        <v>30</v>
      </c>
      <c r="AH60" s="25">
        <v>0</v>
      </c>
      <c r="AI60" s="25">
        <v>0</v>
      </c>
      <c r="AJ60" s="25">
        <v>0</v>
      </c>
      <c r="AK60" s="25">
        <v>0</v>
      </c>
      <c r="AL60" s="25">
        <v>0</v>
      </c>
      <c r="AM60" s="25">
        <v>0</v>
      </c>
      <c r="AN60">
        <v>0</v>
      </c>
      <c r="AP60">
        <f t="shared" si="4"/>
        <v>0</v>
      </c>
      <c r="AT60">
        <f t="shared" si="5"/>
        <v>0</v>
      </c>
      <c r="AU60">
        <f t="shared" si="6"/>
        <v>0</v>
      </c>
      <c r="AV60">
        <f t="shared" si="7"/>
        <v>0</v>
      </c>
      <c r="AW60">
        <f t="shared" si="8"/>
        <v>0</v>
      </c>
      <c r="AX60">
        <f t="shared" si="9"/>
        <v>0</v>
      </c>
      <c r="AY60">
        <f t="shared" si="10"/>
        <v>0</v>
      </c>
    </row>
    <row r="61" spans="1:51">
      <c r="A61">
        <v>3022031</v>
      </c>
      <c r="B61" t="s">
        <v>48</v>
      </c>
      <c r="C61" t="s">
        <v>8</v>
      </c>
      <c r="D61" t="s">
        <v>12</v>
      </c>
      <c r="E61" t="s">
        <v>12</v>
      </c>
      <c r="F61" t="s">
        <v>397</v>
      </c>
      <c r="G61" t="s">
        <v>138</v>
      </c>
      <c r="H61" t="s">
        <v>144</v>
      </c>
      <c r="I61" t="s">
        <v>412</v>
      </c>
      <c r="J61" s="21">
        <v>203</v>
      </c>
      <c r="K61" s="21">
        <v>30</v>
      </c>
      <c r="L61" s="21">
        <v>30</v>
      </c>
      <c r="M61" s="21">
        <v>29</v>
      </c>
      <c r="N61" s="21">
        <v>30</v>
      </c>
      <c r="O61" s="21">
        <v>30</v>
      </c>
      <c r="P61" s="21">
        <v>27</v>
      </c>
      <c r="Q61" s="21">
        <v>27</v>
      </c>
      <c r="R61" s="21">
        <v>0</v>
      </c>
      <c r="S61" s="21">
        <v>0</v>
      </c>
      <c r="T61" s="21">
        <v>0</v>
      </c>
      <c r="U61" s="21">
        <v>0</v>
      </c>
      <c r="V61" s="21">
        <v>0</v>
      </c>
      <c r="W61" s="25">
        <v>-6</v>
      </c>
      <c r="X61" s="25">
        <v>197</v>
      </c>
      <c r="Y61" s="25">
        <v>0</v>
      </c>
      <c r="Z61" s="25">
        <v>0</v>
      </c>
      <c r="AA61" s="25">
        <v>30</v>
      </c>
      <c r="AB61" s="25">
        <v>31</v>
      </c>
      <c r="AC61" s="25">
        <v>28</v>
      </c>
      <c r="AD61" s="25">
        <v>26</v>
      </c>
      <c r="AE61" s="25">
        <v>26</v>
      </c>
      <c r="AF61" s="25">
        <v>26</v>
      </c>
      <c r="AG61" s="25">
        <v>30</v>
      </c>
      <c r="AH61" s="25">
        <v>0</v>
      </c>
      <c r="AI61" s="25">
        <v>0</v>
      </c>
      <c r="AJ61" s="25">
        <v>0</v>
      </c>
      <c r="AK61" s="25">
        <v>0</v>
      </c>
      <c r="AL61" s="25">
        <v>0</v>
      </c>
      <c r="AM61" s="25">
        <v>0</v>
      </c>
      <c r="AN61">
        <v>0</v>
      </c>
      <c r="AP61">
        <f t="shared" si="4"/>
        <v>0</v>
      </c>
      <c r="AT61">
        <f t="shared" si="5"/>
        <v>0</v>
      </c>
      <c r="AU61">
        <f t="shared" si="6"/>
        <v>0</v>
      </c>
      <c r="AV61">
        <f t="shared" si="7"/>
        <v>0</v>
      </c>
      <c r="AW61">
        <f t="shared" si="8"/>
        <v>0</v>
      </c>
      <c r="AX61">
        <f t="shared" si="9"/>
        <v>0</v>
      </c>
      <c r="AY61">
        <f t="shared" si="10"/>
        <v>0</v>
      </c>
    </row>
    <row r="62" spans="1:51">
      <c r="A62">
        <v>3022032</v>
      </c>
      <c r="B62" t="s">
        <v>49</v>
      </c>
      <c r="C62" t="s">
        <v>8</v>
      </c>
      <c r="D62" t="s">
        <v>12</v>
      </c>
      <c r="E62" t="s">
        <v>12</v>
      </c>
      <c r="F62" t="s">
        <v>397</v>
      </c>
      <c r="G62" t="s">
        <v>138</v>
      </c>
      <c r="H62" t="s">
        <v>144</v>
      </c>
      <c r="I62" t="s">
        <v>427</v>
      </c>
      <c r="J62" s="21">
        <v>478</v>
      </c>
      <c r="K62" s="21">
        <v>61</v>
      </c>
      <c r="L62" s="21">
        <v>60</v>
      </c>
      <c r="M62" s="21">
        <v>90</v>
      </c>
      <c r="N62" s="21">
        <v>60</v>
      </c>
      <c r="O62" s="21">
        <v>89</v>
      </c>
      <c r="P62" s="21">
        <v>60</v>
      </c>
      <c r="Q62" s="21">
        <v>58</v>
      </c>
      <c r="R62" s="21">
        <v>0</v>
      </c>
      <c r="S62" s="21">
        <v>0</v>
      </c>
      <c r="T62" s="21">
        <v>0</v>
      </c>
      <c r="U62" s="21">
        <v>0</v>
      </c>
      <c r="V62" s="21">
        <v>0</v>
      </c>
      <c r="W62" s="25">
        <v>-6</v>
      </c>
      <c r="X62" s="25">
        <v>472</v>
      </c>
      <c r="Y62" s="25">
        <v>-1</v>
      </c>
      <c r="Z62" s="25">
        <v>0</v>
      </c>
      <c r="AA62" s="25">
        <v>60</v>
      </c>
      <c r="AB62" s="25">
        <v>61</v>
      </c>
      <c r="AC62" s="25">
        <v>60</v>
      </c>
      <c r="AD62" s="25">
        <v>90</v>
      </c>
      <c r="AE62" s="25">
        <v>60</v>
      </c>
      <c r="AF62" s="25">
        <v>83</v>
      </c>
      <c r="AG62" s="25">
        <v>58</v>
      </c>
      <c r="AH62" s="25">
        <v>0</v>
      </c>
      <c r="AI62" s="25">
        <v>0</v>
      </c>
      <c r="AJ62" s="25">
        <v>0</v>
      </c>
      <c r="AK62" s="25">
        <v>0</v>
      </c>
      <c r="AL62" s="25">
        <v>0</v>
      </c>
      <c r="AM62" s="25">
        <v>0</v>
      </c>
      <c r="AN62">
        <v>2</v>
      </c>
      <c r="AP62">
        <f t="shared" si="4"/>
        <v>0</v>
      </c>
      <c r="AT62">
        <f t="shared" si="5"/>
        <v>0</v>
      </c>
      <c r="AU62">
        <f t="shared" si="6"/>
        <v>0</v>
      </c>
      <c r="AV62">
        <f t="shared" si="7"/>
        <v>0</v>
      </c>
      <c r="AW62">
        <f t="shared" si="8"/>
        <v>0</v>
      </c>
      <c r="AX62">
        <f t="shared" si="9"/>
        <v>0</v>
      </c>
      <c r="AY62">
        <f t="shared" si="10"/>
        <v>0</v>
      </c>
    </row>
    <row r="63" spans="1:51">
      <c r="A63">
        <v>3023304</v>
      </c>
      <c r="B63" t="s">
        <v>50</v>
      </c>
      <c r="C63" t="s">
        <v>8</v>
      </c>
      <c r="D63" t="s">
        <v>12</v>
      </c>
      <c r="E63" t="s">
        <v>12</v>
      </c>
      <c r="F63" t="s">
        <v>397</v>
      </c>
      <c r="G63" t="s">
        <v>138</v>
      </c>
      <c r="H63" t="s">
        <v>144</v>
      </c>
      <c r="I63" t="s">
        <v>428</v>
      </c>
      <c r="J63" s="21">
        <v>228</v>
      </c>
      <c r="K63" s="21">
        <v>30</v>
      </c>
      <c r="L63" s="21">
        <v>49</v>
      </c>
      <c r="M63" s="21">
        <v>30</v>
      </c>
      <c r="N63" s="21">
        <v>31</v>
      </c>
      <c r="O63" s="21">
        <v>30</v>
      </c>
      <c r="P63" s="21">
        <v>30</v>
      </c>
      <c r="Q63" s="21">
        <v>28</v>
      </c>
      <c r="R63" s="21">
        <v>0</v>
      </c>
      <c r="S63" s="21">
        <v>0</v>
      </c>
      <c r="T63" s="21">
        <v>0</v>
      </c>
      <c r="U63" s="21">
        <v>0</v>
      </c>
      <c r="V63" s="21">
        <v>0</v>
      </c>
      <c r="W63" s="25">
        <v>4</v>
      </c>
      <c r="X63" s="25">
        <v>232</v>
      </c>
      <c r="Y63" s="25">
        <v>0</v>
      </c>
      <c r="Z63" s="25">
        <v>0</v>
      </c>
      <c r="AA63" s="25">
        <v>30</v>
      </c>
      <c r="AB63" s="25">
        <v>31</v>
      </c>
      <c r="AC63" s="25">
        <v>50</v>
      </c>
      <c r="AD63" s="25">
        <v>30</v>
      </c>
      <c r="AE63" s="25">
        <v>32</v>
      </c>
      <c r="AF63" s="25">
        <v>29</v>
      </c>
      <c r="AG63" s="25">
        <v>30</v>
      </c>
      <c r="AH63" s="25">
        <v>0</v>
      </c>
      <c r="AI63" s="25">
        <v>0</v>
      </c>
      <c r="AJ63" s="25">
        <v>0</v>
      </c>
      <c r="AK63" s="25">
        <v>0</v>
      </c>
      <c r="AL63" s="25">
        <v>0</v>
      </c>
      <c r="AM63" s="25">
        <v>0</v>
      </c>
      <c r="AN63">
        <v>0</v>
      </c>
      <c r="AP63">
        <f t="shared" si="4"/>
        <v>0</v>
      </c>
      <c r="AT63">
        <f t="shared" si="5"/>
        <v>0</v>
      </c>
      <c r="AU63">
        <f t="shared" si="6"/>
        <v>0</v>
      </c>
      <c r="AV63">
        <f t="shared" si="7"/>
        <v>0</v>
      </c>
      <c r="AW63">
        <f t="shared" si="8"/>
        <v>0</v>
      </c>
      <c r="AX63">
        <f t="shared" si="9"/>
        <v>0</v>
      </c>
      <c r="AY63">
        <f t="shared" si="10"/>
        <v>0</v>
      </c>
    </row>
    <row r="64" spans="1:51">
      <c r="A64">
        <v>3022047</v>
      </c>
      <c r="B64" t="s">
        <v>51</v>
      </c>
      <c r="C64" t="s">
        <v>52</v>
      </c>
      <c r="D64" t="s">
        <v>12</v>
      </c>
      <c r="E64" t="s">
        <v>12</v>
      </c>
      <c r="F64" t="s">
        <v>397</v>
      </c>
      <c r="G64" t="s">
        <v>138</v>
      </c>
      <c r="H64" t="s">
        <v>144</v>
      </c>
      <c r="I64" t="s">
        <v>413</v>
      </c>
      <c r="J64" s="21">
        <v>423</v>
      </c>
      <c r="K64" s="21">
        <v>61</v>
      </c>
      <c r="L64" s="21">
        <v>61</v>
      </c>
      <c r="M64" s="21">
        <v>62</v>
      </c>
      <c r="N64" s="21">
        <v>56</v>
      </c>
      <c r="O64" s="21">
        <v>61</v>
      </c>
      <c r="P64" s="21">
        <v>61</v>
      </c>
      <c r="Q64" s="21">
        <v>61</v>
      </c>
      <c r="R64" s="21">
        <v>0</v>
      </c>
      <c r="S64" s="21">
        <v>0</v>
      </c>
      <c r="T64" s="21">
        <v>0</v>
      </c>
      <c r="U64" s="21">
        <v>0</v>
      </c>
      <c r="V64" s="21">
        <v>0</v>
      </c>
      <c r="W64" s="25">
        <v>0</v>
      </c>
      <c r="X64" s="25">
        <v>423</v>
      </c>
      <c r="Y64" s="25">
        <v>-1</v>
      </c>
      <c r="Z64" s="25">
        <v>0</v>
      </c>
      <c r="AA64" s="25">
        <v>61</v>
      </c>
      <c r="AB64" s="25">
        <v>62</v>
      </c>
      <c r="AC64" s="25">
        <v>60</v>
      </c>
      <c r="AD64" s="25">
        <v>62</v>
      </c>
      <c r="AE64" s="25">
        <v>57</v>
      </c>
      <c r="AF64" s="25">
        <v>60</v>
      </c>
      <c r="AG64" s="25">
        <v>61</v>
      </c>
      <c r="AH64" s="25">
        <v>0</v>
      </c>
      <c r="AI64" s="25">
        <v>0</v>
      </c>
      <c r="AJ64" s="25">
        <v>0</v>
      </c>
      <c r="AK64" s="25">
        <v>0</v>
      </c>
      <c r="AL64" s="25">
        <v>0</v>
      </c>
      <c r="AM64" s="25">
        <v>0</v>
      </c>
      <c r="AN64">
        <v>-2</v>
      </c>
      <c r="AP64">
        <f t="shared" si="4"/>
        <v>0</v>
      </c>
      <c r="AT64">
        <f t="shared" si="5"/>
        <v>0</v>
      </c>
      <c r="AU64">
        <f t="shared" si="6"/>
        <v>0</v>
      </c>
      <c r="AV64">
        <f t="shared" si="7"/>
        <v>0</v>
      </c>
      <c r="AW64">
        <f t="shared" si="8"/>
        <v>0</v>
      </c>
      <c r="AX64">
        <f t="shared" si="9"/>
        <v>0</v>
      </c>
      <c r="AY64">
        <f t="shared" si="10"/>
        <v>0</v>
      </c>
    </row>
    <row r="65" spans="1:51">
      <c r="A65">
        <v>3022036</v>
      </c>
      <c r="B65" t="s">
        <v>53</v>
      </c>
      <c r="C65" t="s">
        <v>8</v>
      </c>
      <c r="D65" t="s">
        <v>12</v>
      </c>
      <c r="E65" t="s">
        <v>12</v>
      </c>
      <c r="F65" t="s">
        <v>397</v>
      </c>
      <c r="G65" t="s">
        <v>138</v>
      </c>
      <c r="H65" t="s">
        <v>144</v>
      </c>
      <c r="I65" t="s">
        <v>429</v>
      </c>
      <c r="J65" s="21">
        <v>248</v>
      </c>
      <c r="K65" s="21">
        <v>50</v>
      </c>
      <c r="L65" s="21">
        <v>57</v>
      </c>
      <c r="M65" s="21">
        <v>31</v>
      </c>
      <c r="N65" s="21">
        <v>28</v>
      </c>
      <c r="O65" s="21">
        <v>30</v>
      </c>
      <c r="P65" s="21">
        <v>28</v>
      </c>
      <c r="Q65" s="21">
        <v>24</v>
      </c>
      <c r="R65" s="21">
        <v>0</v>
      </c>
      <c r="S65" s="21">
        <v>0</v>
      </c>
      <c r="T65" s="21">
        <v>0</v>
      </c>
      <c r="U65" s="21">
        <v>0</v>
      </c>
      <c r="V65" s="21">
        <v>0</v>
      </c>
      <c r="W65" s="25">
        <v>22</v>
      </c>
      <c r="X65" s="25">
        <v>270</v>
      </c>
      <c r="Y65" s="25">
        <v>-20</v>
      </c>
      <c r="Z65" s="25">
        <v>0</v>
      </c>
      <c r="AA65" s="25">
        <v>34</v>
      </c>
      <c r="AB65" s="25">
        <v>59</v>
      </c>
      <c r="AC65" s="25">
        <v>58</v>
      </c>
      <c r="AD65" s="25">
        <v>30</v>
      </c>
      <c r="AE65" s="25">
        <v>30</v>
      </c>
      <c r="AF65" s="25">
        <v>30</v>
      </c>
      <c r="AG65" s="25">
        <v>29</v>
      </c>
      <c r="AH65" s="25">
        <v>0</v>
      </c>
      <c r="AI65" s="25">
        <v>0</v>
      </c>
      <c r="AJ65" s="25">
        <v>0</v>
      </c>
      <c r="AK65" s="25">
        <v>0</v>
      </c>
      <c r="AL65" s="25">
        <v>0</v>
      </c>
      <c r="AM65" s="25">
        <v>0</v>
      </c>
      <c r="AN65">
        <v>5</v>
      </c>
      <c r="AP65">
        <f t="shared" si="4"/>
        <v>0</v>
      </c>
      <c r="AR65">
        <v>17</v>
      </c>
      <c r="AT65">
        <f t="shared" si="5"/>
        <v>0</v>
      </c>
      <c r="AU65">
        <f t="shared" si="6"/>
        <v>0</v>
      </c>
      <c r="AV65">
        <f t="shared" si="7"/>
        <v>17</v>
      </c>
      <c r="AW65">
        <f t="shared" si="8"/>
        <v>0</v>
      </c>
      <c r="AX65">
        <f t="shared" si="9"/>
        <v>0</v>
      </c>
      <c r="AY65">
        <f t="shared" si="10"/>
        <v>0</v>
      </c>
    </row>
    <row r="66" spans="1:51">
      <c r="A66">
        <v>3022037</v>
      </c>
      <c r="B66" t="s">
        <v>54</v>
      </c>
      <c r="C66" t="s">
        <v>8</v>
      </c>
      <c r="D66" t="s">
        <v>12</v>
      </c>
      <c r="E66" t="s">
        <v>12</v>
      </c>
      <c r="F66" t="s">
        <v>397</v>
      </c>
      <c r="G66" t="s">
        <v>138</v>
      </c>
      <c r="H66" t="s">
        <v>144</v>
      </c>
      <c r="I66" t="s">
        <v>430</v>
      </c>
      <c r="J66" s="21">
        <v>269</v>
      </c>
      <c r="K66" s="21">
        <v>58</v>
      </c>
      <c r="L66" s="21">
        <v>31</v>
      </c>
      <c r="M66" s="21">
        <v>30</v>
      </c>
      <c r="N66" s="21">
        <v>60</v>
      </c>
      <c r="O66" s="21">
        <v>30</v>
      </c>
      <c r="P66" s="21">
        <v>30</v>
      </c>
      <c r="Q66" s="21">
        <v>30</v>
      </c>
      <c r="R66" s="21">
        <v>0</v>
      </c>
      <c r="S66" s="21">
        <v>0</v>
      </c>
      <c r="T66" s="21">
        <v>0</v>
      </c>
      <c r="U66" s="21">
        <v>0</v>
      </c>
      <c r="V66" s="21">
        <v>0</v>
      </c>
      <c r="W66" s="25">
        <v>31</v>
      </c>
      <c r="X66" s="25">
        <v>300</v>
      </c>
      <c r="Y66" s="25">
        <v>0</v>
      </c>
      <c r="Z66" s="25">
        <v>0</v>
      </c>
      <c r="AA66" s="25">
        <v>60</v>
      </c>
      <c r="AB66" s="25">
        <v>59</v>
      </c>
      <c r="AC66" s="25">
        <v>31</v>
      </c>
      <c r="AD66" s="25">
        <v>30</v>
      </c>
      <c r="AE66" s="25">
        <v>60</v>
      </c>
      <c r="AF66" s="25">
        <v>30</v>
      </c>
      <c r="AG66" s="25">
        <v>30</v>
      </c>
      <c r="AH66" s="25">
        <v>0</v>
      </c>
      <c r="AI66" s="25">
        <v>0</v>
      </c>
      <c r="AJ66" s="25">
        <v>0</v>
      </c>
      <c r="AK66" s="25">
        <v>0</v>
      </c>
      <c r="AL66" s="25">
        <v>0</v>
      </c>
      <c r="AM66" s="25">
        <v>0</v>
      </c>
      <c r="AN66">
        <v>30</v>
      </c>
      <c r="AP66">
        <f t="shared" si="4"/>
        <v>0</v>
      </c>
      <c r="AT66">
        <f t="shared" si="5"/>
        <v>0</v>
      </c>
      <c r="AU66">
        <f t="shared" si="6"/>
        <v>0</v>
      </c>
      <c r="AV66">
        <f t="shared" si="7"/>
        <v>0</v>
      </c>
      <c r="AW66">
        <f t="shared" si="8"/>
        <v>0</v>
      </c>
      <c r="AX66">
        <f t="shared" si="9"/>
        <v>0</v>
      </c>
      <c r="AY66">
        <f t="shared" si="10"/>
        <v>0</v>
      </c>
    </row>
    <row r="67" spans="1:51">
      <c r="A67">
        <v>3023523</v>
      </c>
      <c r="B67" t="s">
        <v>55</v>
      </c>
      <c r="C67" t="s">
        <v>8</v>
      </c>
      <c r="D67" t="s">
        <v>12</v>
      </c>
      <c r="E67" t="s">
        <v>12</v>
      </c>
      <c r="F67" t="s">
        <v>397</v>
      </c>
      <c r="G67" t="s">
        <v>138</v>
      </c>
      <c r="H67" t="s">
        <v>144</v>
      </c>
      <c r="I67" t="s">
        <v>431</v>
      </c>
      <c r="J67" s="21">
        <v>533</v>
      </c>
      <c r="K67" s="21">
        <v>87</v>
      </c>
      <c r="L67" s="21">
        <v>89</v>
      </c>
      <c r="M67" s="21">
        <v>91</v>
      </c>
      <c r="N67" s="21">
        <v>90</v>
      </c>
      <c r="O67" s="21">
        <v>59</v>
      </c>
      <c r="P67" s="21">
        <v>59</v>
      </c>
      <c r="Q67" s="21">
        <v>58</v>
      </c>
      <c r="R67" s="21">
        <v>0</v>
      </c>
      <c r="S67" s="21">
        <v>0</v>
      </c>
      <c r="T67" s="21">
        <v>0</v>
      </c>
      <c r="U67" s="21">
        <v>0</v>
      </c>
      <c r="V67" s="21">
        <v>0</v>
      </c>
      <c r="W67" s="25">
        <v>31</v>
      </c>
      <c r="X67" s="25">
        <v>564</v>
      </c>
      <c r="Y67" s="25">
        <v>1</v>
      </c>
      <c r="Z67" s="25">
        <v>0</v>
      </c>
      <c r="AA67" s="25">
        <v>88</v>
      </c>
      <c r="AB67" s="25">
        <v>90</v>
      </c>
      <c r="AC67" s="25">
        <v>90</v>
      </c>
      <c r="AD67" s="25">
        <v>90</v>
      </c>
      <c r="AE67" s="25">
        <v>88</v>
      </c>
      <c r="AF67" s="25">
        <v>60</v>
      </c>
      <c r="AG67" s="25">
        <v>58</v>
      </c>
      <c r="AH67" s="25">
        <v>0</v>
      </c>
      <c r="AI67" s="25">
        <v>0</v>
      </c>
      <c r="AJ67" s="25">
        <v>0</v>
      </c>
      <c r="AK67" s="25">
        <v>0</v>
      </c>
      <c r="AL67" s="25">
        <v>0</v>
      </c>
      <c r="AM67" s="25">
        <v>0</v>
      </c>
      <c r="AN67">
        <v>30</v>
      </c>
      <c r="AP67">
        <f t="shared" si="4"/>
        <v>0</v>
      </c>
      <c r="AT67">
        <f t="shared" si="5"/>
        <v>0</v>
      </c>
      <c r="AU67">
        <f t="shared" si="6"/>
        <v>0</v>
      </c>
      <c r="AV67">
        <f t="shared" si="7"/>
        <v>0</v>
      </c>
      <c r="AW67">
        <f t="shared" si="8"/>
        <v>0</v>
      </c>
      <c r="AX67">
        <f t="shared" si="9"/>
        <v>0</v>
      </c>
      <c r="AY67">
        <f t="shared" si="10"/>
        <v>0</v>
      </c>
    </row>
    <row r="68" spans="1:51">
      <c r="A68">
        <v>3025948</v>
      </c>
      <c r="B68" t="s">
        <v>56</v>
      </c>
      <c r="C68" t="s">
        <v>8</v>
      </c>
      <c r="D68" t="s">
        <v>12</v>
      </c>
      <c r="E68" t="s">
        <v>12</v>
      </c>
      <c r="F68" t="s">
        <v>397</v>
      </c>
      <c r="G68" t="s">
        <v>138</v>
      </c>
      <c r="H68" t="s">
        <v>144</v>
      </c>
      <c r="I68" t="s">
        <v>432</v>
      </c>
      <c r="J68" s="21">
        <v>201</v>
      </c>
      <c r="K68" s="21">
        <v>31</v>
      </c>
      <c r="L68" s="21">
        <v>29</v>
      </c>
      <c r="M68" s="21">
        <v>29</v>
      </c>
      <c r="N68" s="21">
        <v>28</v>
      </c>
      <c r="O68" s="21">
        <v>28</v>
      </c>
      <c r="P68" s="21">
        <v>28</v>
      </c>
      <c r="Q68" s="21">
        <v>28</v>
      </c>
      <c r="R68" s="21">
        <v>0</v>
      </c>
      <c r="S68" s="21">
        <v>0</v>
      </c>
      <c r="T68" s="21">
        <v>0</v>
      </c>
      <c r="U68" s="21">
        <v>0</v>
      </c>
      <c r="V68" s="21">
        <v>0</v>
      </c>
      <c r="W68" s="25">
        <v>-1</v>
      </c>
      <c r="X68" s="25">
        <v>200</v>
      </c>
      <c r="Y68" s="25">
        <v>-1</v>
      </c>
      <c r="Z68" s="25">
        <v>0</v>
      </c>
      <c r="AA68" s="25">
        <v>30</v>
      </c>
      <c r="AB68" s="25">
        <v>30</v>
      </c>
      <c r="AC68" s="25">
        <v>30</v>
      </c>
      <c r="AD68" s="25">
        <v>29</v>
      </c>
      <c r="AE68" s="25">
        <v>28</v>
      </c>
      <c r="AF68" s="25">
        <v>27</v>
      </c>
      <c r="AG68" s="25">
        <v>26</v>
      </c>
      <c r="AH68" s="25">
        <v>0</v>
      </c>
      <c r="AI68" s="25">
        <v>0</v>
      </c>
      <c r="AJ68" s="25">
        <v>0</v>
      </c>
      <c r="AK68" s="25">
        <v>0</v>
      </c>
      <c r="AL68" s="25">
        <v>0</v>
      </c>
      <c r="AM68" s="25">
        <v>0</v>
      </c>
      <c r="AN68">
        <v>4</v>
      </c>
      <c r="AP68">
        <f t="shared" si="4"/>
        <v>0</v>
      </c>
      <c r="AT68">
        <f t="shared" si="5"/>
        <v>0</v>
      </c>
      <c r="AU68">
        <f t="shared" si="6"/>
        <v>0</v>
      </c>
      <c r="AV68">
        <f t="shared" si="7"/>
        <v>0</v>
      </c>
      <c r="AW68">
        <f t="shared" si="8"/>
        <v>0</v>
      </c>
      <c r="AX68">
        <f t="shared" si="9"/>
        <v>0</v>
      </c>
      <c r="AY68">
        <f t="shared" si="10"/>
        <v>0</v>
      </c>
    </row>
    <row r="69" spans="1:51">
      <c r="A69">
        <v>3025949</v>
      </c>
      <c r="B69" t="s">
        <v>57</v>
      </c>
      <c r="C69" t="s">
        <v>8</v>
      </c>
      <c r="D69" t="s">
        <v>12</v>
      </c>
      <c r="E69" t="s">
        <v>12</v>
      </c>
      <c r="F69" t="s">
        <v>397</v>
      </c>
      <c r="G69" t="s">
        <v>138</v>
      </c>
      <c r="H69" t="s">
        <v>144</v>
      </c>
      <c r="I69" t="s">
        <v>433</v>
      </c>
      <c r="J69" s="21">
        <v>279</v>
      </c>
      <c r="K69" s="21">
        <v>59</v>
      </c>
      <c r="L69" s="21">
        <v>59</v>
      </c>
      <c r="M69" s="21">
        <v>31</v>
      </c>
      <c r="N69" s="21">
        <v>30</v>
      </c>
      <c r="O69" s="21">
        <v>29</v>
      </c>
      <c r="P69" s="21">
        <v>44</v>
      </c>
      <c r="Q69" s="21">
        <v>27</v>
      </c>
      <c r="R69" s="21">
        <v>0</v>
      </c>
      <c r="S69" s="21">
        <v>0</v>
      </c>
      <c r="T69" s="21">
        <v>0</v>
      </c>
      <c r="U69" s="21">
        <v>0</v>
      </c>
      <c r="V69" s="21">
        <v>0</v>
      </c>
      <c r="W69" s="25">
        <v>24</v>
      </c>
      <c r="X69" s="25">
        <v>303</v>
      </c>
      <c r="Y69" s="25">
        <v>0</v>
      </c>
      <c r="Z69" s="25">
        <v>0</v>
      </c>
      <c r="AA69" s="25">
        <v>53</v>
      </c>
      <c r="AB69" s="25">
        <v>60</v>
      </c>
      <c r="AC69" s="25">
        <v>57</v>
      </c>
      <c r="AD69" s="25">
        <v>29</v>
      </c>
      <c r="AE69" s="25">
        <v>31</v>
      </c>
      <c r="AF69" s="25">
        <v>29</v>
      </c>
      <c r="AG69" s="25">
        <v>44</v>
      </c>
      <c r="AH69" s="25">
        <v>0</v>
      </c>
      <c r="AI69" s="25">
        <v>0</v>
      </c>
      <c r="AJ69" s="25">
        <v>0</v>
      </c>
      <c r="AK69" s="25">
        <v>0</v>
      </c>
      <c r="AL69" s="25">
        <v>0</v>
      </c>
      <c r="AM69" s="25">
        <v>0</v>
      </c>
      <c r="AN69">
        <v>9</v>
      </c>
      <c r="AP69">
        <f t="shared" si="4"/>
        <v>0</v>
      </c>
      <c r="AT69">
        <f t="shared" si="5"/>
        <v>0</v>
      </c>
      <c r="AU69">
        <f t="shared" si="6"/>
        <v>0</v>
      </c>
      <c r="AV69">
        <f t="shared" si="7"/>
        <v>0</v>
      </c>
      <c r="AW69">
        <f t="shared" si="8"/>
        <v>0</v>
      </c>
      <c r="AX69">
        <f t="shared" si="9"/>
        <v>0</v>
      </c>
      <c r="AY69">
        <f t="shared" si="10"/>
        <v>0</v>
      </c>
    </row>
    <row r="70" spans="1:51">
      <c r="A70">
        <v>3023513</v>
      </c>
      <c r="B70" t="s">
        <v>58</v>
      </c>
      <c r="C70" t="s">
        <v>8</v>
      </c>
      <c r="D70" t="s">
        <v>12</v>
      </c>
      <c r="E70" t="s">
        <v>12</v>
      </c>
      <c r="F70" t="s">
        <v>397</v>
      </c>
      <c r="G70" t="s">
        <v>138</v>
      </c>
      <c r="H70" t="s">
        <v>144</v>
      </c>
      <c r="I70" t="s">
        <v>413</v>
      </c>
      <c r="J70" s="21">
        <v>397</v>
      </c>
      <c r="K70" s="21">
        <v>54</v>
      </c>
      <c r="L70" s="21">
        <v>55</v>
      </c>
      <c r="M70" s="21">
        <v>61</v>
      </c>
      <c r="N70" s="21">
        <v>53</v>
      </c>
      <c r="O70" s="21">
        <v>59</v>
      </c>
      <c r="P70" s="21">
        <v>57</v>
      </c>
      <c r="Q70" s="21">
        <v>58</v>
      </c>
      <c r="R70" s="21">
        <v>0</v>
      </c>
      <c r="S70" s="21">
        <v>0</v>
      </c>
      <c r="T70" s="21">
        <v>0</v>
      </c>
      <c r="U70" s="21">
        <v>0</v>
      </c>
      <c r="V70" s="21">
        <v>0</v>
      </c>
      <c r="W70" s="25">
        <v>-7</v>
      </c>
      <c r="X70" s="25">
        <v>390</v>
      </c>
      <c r="Y70" s="25">
        <v>2</v>
      </c>
      <c r="Z70" s="25">
        <v>0</v>
      </c>
      <c r="AA70" s="25">
        <v>58</v>
      </c>
      <c r="AB70" s="25">
        <v>53</v>
      </c>
      <c r="AC70" s="25">
        <v>53</v>
      </c>
      <c r="AD70" s="25">
        <v>61</v>
      </c>
      <c r="AE70" s="25">
        <v>52</v>
      </c>
      <c r="AF70" s="25">
        <v>57</v>
      </c>
      <c r="AG70" s="25">
        <v>56</v>
      </c>
      <c r="AH70" s="25">
        <v>0</v>
      </c>
      <c r="AI70" s="25">
        <v>0</v>
      </c>
      <c r="AJ70" s="25">
        <v>0</v>
      </c>
      <c r="AK70" s="25">
        <v>0</v>
      </c>
      <c r="AL70" s="25">
        <v>0</v>
      </c>
      <c r="AM70" s="25">
        <v>0</v>
      </c>
      <c r="AN70">
        <v>2</v>
      </c>
      <c r="AP70">
        <f t="shared" si="4"/>
        <v>0</v>
      </c>
      <c r="AT70">
        <f t="shared" si="5"/>
        <v>0</v>
      </c>
      <c r="AU70">
        <f t="shared" si="6"/>
        <v>0</v>
      </c>
      <c r="AV70">
        <f t="shared" si="7"/>
        <v>0</v>
      </c>
      <c r="AW70">
        <f t="shared" si="8"/>
        <v>0</v>
      </c>
      <c r="AX70">
        <f t="shared" si="9"/>
        <v>0</v>
      </c>
      <c r="AY70">
        <f t="shared" si="10"/>
        <v>0</v>
      </c>
    </row>
    <row r="71" spans="1:51">
      <c r="A71">
        <v>3023305</v>
      </c>
      <c r="B71" t="s">
        <v>59</v>
      </c>
      <c r="C71" t="s">
        <v>8</v>
      </c>
      <c r="D71" t="s">
        <v>12</v>
      </c>
      <c r="E71" t="s">
        <v>12</v>
      </c>
      <c r="F71" t="s">
        <v>397</v>
      </c>
      <c r="G71" t="s">
        <v>138</v>
      </c>
      <c r="H71" t="s">
        <v>144</v>
      </c>
      <c r="I71" t="s">
        <v>434</v>
      </c>
      <c r="J71" s="21">
        <v>146</v>
      </c>
      <c r="K71" s="21">
        <v>19</v>
      </c>
      <c r="L71" s="21">
        <v>20</v>
      </c>
      <c r="M71" s="21">
        <v>21</v>
      </c>
      <c r="N71" s="21">
        <v>19</v>
      </c>
      <c r="O71" s="21">
        <v>24</v>
      </c>
      <c r="P71" s="21">
        <v>21</v>
      </c>
      <c r="Q71" s="21">
        <v>22</v>
      </c>
      <c r="R71" s="21">
        <v>0</v>
      </c>
      <c r="S71" s="21">
        <v>0</v>
      </c>
      <c r="T71" s="21">
        <v>0</v>
      </c>
      <c r="U71" s="21">
        <v>0</v>
      </c>
      <c r="V71" s="21">
        <v>0</v>
      </c>
      <c r="W71" s="25">
        <v>4</v>
      </c>
      <c r="X71" s="25">
        <v>150</v>
      </c>
      <c r="Y71" s="25">
        <v>2</v>
      </c>
      <c r="Z71" s="25">
        <v>0</v>
      </c>
      <c r="AA71" s="25">
        <v>21</v>
      </c>
      <c r="AB71" s="25">
        <v>19</v>
      </c>
      <c r="AC71" s="25">
        <v>20</v>
      </c>
      <c r="AD71" s="25">
        <v>23</v>
      </c>
      <c r="AE71" s="25">
        <v>21</v>
      </c>
      <c r="AF71" s="25">
        <v>24</v>
      </c>
      <c r="AG71" s="25">
        <v>22</v>
      </c>
      <c r="AH71" s="25">
        <v>0</v>
      </c>
      <c r="AI71" s="25">
        <v>0</v>
      </c>
      <c r="AJ71" s="25">
        <v>0</v>
      </c>
      <c r="AK71" s="25">
        <v>0</v>
      </c>
      <c r="AL71" s="25">
        <v>0</v>
      </c>
      <c r="AM71" s="25">
        <v>0</v>
      </c>
      <c r="AN71">
        <v>-1</v>
      </c>
      <c r="AP71">
        <f t="shared" si="4"/>
        <v>0</v>
      </c>
      <c r="AT71">
        <f t="shared" si="5"/>
        <v>0</v>
      </c>
      <c r="AU71">
        <f t="shared" si="6"/>
        <v>0</v>
      </c>
      <c r="AV71">
        <f t="shared" si="7"/>
        <v>0</v>
      </c>
      <c r="AW71">
        <f t="shared" si="8"/>
        <v>0</v>
      </c>
      <c r="AX71">
        <f t="shared" si="9"/>
        <v>0</v>
      </c>
      <c r="AY71">
        <f t="shared" si="10"/>
        <v>0</v>
      </c>
    </row>
    <row r="72" spans="1:51">
      <c r="A72">
        <v>3022042</v>
      </c>
      <c r="B72" t="s">
        <v>60</v>
      </c>
      <c r="C72" t="s">
        <v>8</v>
      </c>
      <c r="D72" t="s">
        <v>12</v>
      </c>
      <c r="E72" t="s">
        <v>12</v>
      </c>
      <c r="F72" t="s">
        <v>397</v>
      </c>
      <c r="G72" t="s">
        <v>138</v>
      </c>
      <c r="H72" t="s">
        <v>144</v>
      </c>
      <c r="I72" t="s">
        <v>435</v>
      </c>
      <c r="J72" s="21">
        <v>269</v>
      </c>
      <c r="K72" s="21">
        <v>58</v>
      </c>
      <c r="L72" s="21">
        <v>31</v>
      </c>
      <c r="M72" s="21">
        <v>31</v>
      </c>
      <c r="N72" s="21">
        <v>30</v>
      </c>
      <c r="O72" s="21">
        <v>59</v>
      </c>
      <c r="P72" s="21">
        <v>31</v>
      </c>
      <c r="Q72" s="21">
        <v>29</v>
      </c>
      <c r="R72" s="21">
        <v>0</v>
      </c>
      <c r="S72" s="21">
        <v>0</v>
      </c>
      <c r="T72" s="21">
        <v>0</v>
      </c>
      <c r="U72" s="21">
        <v>0</v>
      </c>
      <c r="V72" s="21">
        <v>0</v>
      </c>
      <c r="W72" s="25">
        <v>33</v>
      </c>
      <c r="X72" s="25">
        <v>302</v>
      </c>
      <c r="Y72" s="25">
        <v>0</v>
      </c>
      <c r="Z72" s="25">
        <v>0</v>
      </c>
      <c r="AA72" s="25">
        <v>58</v>
      </c>
      <c r="AB72" s="25">
        <v>60</v>
      </c>
      <c r="AC72" s="25">
        <v>30</v>
      </c>
      <c r="AD72" s="25">
        <v>32</v>
      </c>
      <c r="AE72" s="25">
        <v>31</v>
      </c>
      <c r="AF72" s="25">
        <v>60</v>
      </c>
      <c r="AG72" s="25">
        <v>31</v>
      </c>
      <c r="AH72" s="25">
        <v>0</v>
      </c>
      <c r="AI72" s="25">
        <v>0</v>
      </c>
      <c r="AJ72" s="25">
        <v>0</v>
      </c>
      <c r="AK72" s="25">
        <v>0</v>
      </c>
      <c r="AL72" s="25">
        <v>0</v>
      </c>
      <c r="AM72" s="25">
        <v>0</v>
      </c>
      <c r="AN72">
        <v>27</v>
      </c>
      <c r="AP72">
        <f t="shared" si="4"/>
        <v>0</v>
      </c>
      <c r="AT72">
        <f t="shared" si="5"/>
        <v>0</v>
      </c>
      <c r="AU72">
        <f t="shared" si="6"/>
        <v>0</v>
      </c>
      <c r="AV72">
        <f t="shared" si="7"/>
        <v>0</v>
      </c>
      <c r="AW72">
        <f t="shared" si="8"/>
        <v>0</v>
      </c>
      <c r="AX72">
        <f t="shared" si="9"/>
        <v>0</v>
      </c>
      <c r="AY72">
        <f t="shared" si="10"/>
        <v>0</v>
      </c>
    </row>
    <row r="73" spans="1:51">
      <c r="A73">
        <v>3022044</v>
      </c>
      <c r="B73" t="s">
        <v>61</v>
      </c>
      <c r="C73" t="s">
        <v>8</v>
      </c>
      <c r="D73" t="s">
        <v>12</v>
      </c>
      <c r="E73" t="s">
        <v>16</v>
      </c>
      <c r="F73" t="s">
        <v>397</v>
      </c>
      <c r="G73" t="s">
        <v>138</v>
      </c>
      <c r="H73" t="s">
        <v>140</v>
      </c>
      <c r="I73" t="s">
        <v>436</v>
      </c>
      <c r="J73" s="21">
        <v>359</v>
      </c>
      <c r="K73" s="21">
        <v>119</v>
      </c>
      <c r="L73" s="21">
        <v>121</v>
      </c>
      <c r="M73" s="21">
        <v>119</v>
      </c>
      <c r="N73" s="21">
        <v>0</v>
      </c>
      <c r="O73" s="21">
        <v>0</v>
      </c>
      <c r="P73" s="21">
        <v>0</v>
      </c>
      <c r="Q73" s="21">
        <v>0</v>
      </c>
      <c r="R73" s="21">
        <v>0</v>
      </c>
      <c r="S73" s="21">
        <v>0</v>
      </c>
      <c r="T73" s="21">
        <v>0</v>
      </c>
      <c r="U73" s="21">
        <v>0</v>
      </c>
      <c r="V73" s="21">
        <v>0</v>
      </c>
      <c r="W73" s="25">
        <v>3</v>
      </c>
      <c r="X73" s="25">
        <v>362</v>
      </c>
      <c r="Y73" s="25">
        <v>0</v>
      </c>
      <c r="Z73" s="25">
        <v>0</v>
      </c>
      <c r="AA73" s="25">
        <v>120</v>
      </c>
      <c r="AB73" s="25">
        <v>122</v>
      </c>
      <c r="AC73" s="25">
        <v>120</v>
      </c>
      <c r="AD73" s="25">
        <v>0</v>
      </c>
      <c r="AE73" s="25">
        <v>0</v>
      </c>
      <c r="AF73" s="25">
        <v>0</v>
      </c>
      <c r="AG73" s="25">
        <v>0</v>
      </c>
      <c r="AH73" s="25">
        <v>0</v>
      </c>
      <c r="AI73" s="25">
        <v>0</v>
      </c>
      <c r="AJ73" s="25">
        <v>0</v>
      </c>
      <c r="AK73" s="25">
        <v>0</v>
      </c>
      <c r="AL73" s="25">
        <v>0</v>
      </c>
      <c r="AM73" s="25">
        <v>0</v>
      </c>
      <c r="AN73">
        <v>0</v>
      </c>
      <c r="AP73">
        <f t="shared" si="4"/>
        <v>0</v>
      </c>
      <c r="AT73">
        <f t="shared" si="5"/>
        <v>0</v>
      </c>
      <c r="AU73">
        <f t="shared" si="6"/>
        <v>0</v>
      </c>
      <c r="AV73">
        <f t="shared" si="7"/>
        <v>0</v>
      </c>
      <c r="AW73">
        <f t="shared" si="8"/>
        <v>0</v>
      </c>
      <c r="AX73">
        <f t="shared" si="9"/>
        <v>0</v>
      </c>
      <c r="AY73">
        <f t="shared" si="10"/>
        <v>0</v>
      </c>
    </row>
    <row r="74" spans="1:51">
      <c r="A74">
        <v>3022043</v>
      </c>
      <c r="B74" t="s">
        <v>62</v>
      </c>
      <c r="C74" t="s">
        <v>8</v>
      </c>
      <c r="D74" t="s">
        <v>12</v>
      </c>
      <c r="E74" t="s">
        <v>18</v>
      </c>
      <c r="F74" t="s">
        <v>397</v>
      </c>
      <c r="G74" t="s">
        <v>141</v>
      </c>
      <c r="H74" t="s">
        <v>144</v>
      </c>
      <c r="I74" t="s">
        <v>437</v>
      </c>
      <c r="J74" s="21">
        <v>381</v>
      </c>
      <c r="K74" s="21">
        <v>0</v>
      </c>
      <c r="L74" s="21">
        <v>0</v>
      </c>
      <c r="M74" s="21">
        <v>0</v>
      </c>
      <c r="N74" s="21">
        <v>89</v>
      </c>
      <c r="O74" s="21">
        <v>86</v>
      </c>
      <c r="P74" s="21">
        <v>119</v>
      </c>
      <c r="Q74" s="21">
        <v>87</v>
      </c>
      <c r="R74" s="21">
        <v>0</v>
      </c>
      <c r="S74" s="21">
        <v>0</v>
      </c>
      <c r="T74" s="21">
        <v>0</v>
      </c>
      <c r="U74" s="21">
        <v>0</v>
      </c>
      <c r="V74" s="21">
        <v>0</v>
      </c>
      <c r="W74" s="25">
        <v>31</v>
      </c>
      <c r="X74" s="25">
        <v>412</v>
      </c>
      <c r="Y74" s="25">
        <v>30</v>
      </c>
      <c r="Z74" s="25">
        <v>0</v>
      </c>
      <c r="AA74" s="25">
        <v>0</v>
      </c>
      <c r="AB74" s="25">
        <v>0</v>
      </c>
      <c r="AC74" s="25">
        <v>0</v>
      </c>
      <c r="AD74" s="25">
        <v>120</v>
      </c>
      <c r="AE74" s="25">
        <v>88</v>
      </c>
      <c r="AF74" s="25">
        <v>90</v>
      </c>
      <c r="AG74" s="25">
        <v>114</v>
      </c>
      <c r="AH74" s="25">
        <v>0</v>
      </c>
      <c r="AI74" s="25">
        <v>0</v>
      </c>
      <c r="AJ74" s="25">
        <v>0</v>
      </c>
      <c r="AK74" s="25">
        <v>0</v>
      </c>
      <c r="AL74" s="25">
        <v>0</v>
      </c>
      <c r="AM74" s="25">
        <v>0</v>
      </c>
      <c r="AN74">
        <v>6</v>
      </c>
      <c r="AP74">
        <f t="shared" si="4"/>
        <v>0</v>
      </c>
      <c r="AT74">
        <f t="shared" si="5"/>
        <v>0</v>
      </c>
      <c r="AU74">
        <f t="shared" si="6"/>
        <v>0</v>
      </c>
      <c r="AV74">
        <f t="shared" si="7"/>
        <v>0</v>
      </c>
      <c r="AW74">
        <f t="shared" si="8"/>
        <v>0</v>
      </c>
      <c r="AX74">
        <f t="shared" si="9"/>
        <v>0</v>
      </c>
      <c r="AY74">
        <f t="shared" si="10"/>
        <v>0</v>
      </c>
    </row>
    <row r="75" spans="1:51">
      <c r="A75">
        <v>3029998</v>
      </c>
      <c r="B75" t="s">
        <v>438</v>
      </c>
      <c r="C75" t="s">
        <v>8</v>
      </c>
      <c r="D75" t="s">
        <v>12</v>
      </c>
      <c r="E75" t="s">
        <v>12</v>
      </c>
      <c r="F75" t="s">
        <v>397</v>
      </c>
      <c r="G75" t="s">
        <v>138</v>
      </c>
      <c r="H75" t="s">
        <v>144</v>
      </c>
      <c r="I75" t="s">
        <v>439</v>
      </c>
      <c r="J75" s="21">
        <v>0</v>
      </c>
      <c r="K75" s="21">
        <v>0</v>
      </c>
      <c r="L75" s="21">
        <v>0</v>
      </c>
      <c r="M75" s="21">
        <v>0</v>
      </c>
      <c r="N75" s="21">
        <v>0</v>
      </c>
      <c r="O75" s="21">
        <v>0</v>
      </c>
      <c r="P75" s="21">
        <v>0</v>
      </c>
      <c r="Q75" s="21">
        <v>0</v>
      </c>
      <c r="R75" s="21">
        <v>0</v>
      </c>
      <c r="S75" s="21">
        <v>0</v>
      </c>
      <c r="T75" s="21">
        <v>0</v>
      </c>
      <c r="U75" s="21">
        <v>0</v>
      </c>
      <c r="V75" s="21">
        <v>0</v>
      </c>
      <c r="W75" s="25">
        <v>0</v>
      </c>
      <c r="X75" s="25">
        <v>0</v>
      </c>
      <c r="Y75" s="25">
        <v>0</v>
      </c>
      <c r="Z75" s="25">
        <v>0</v>
      </c>
      <c r="AA75" s="25">
        <v>0</v>
      </c>
      <c r="AB75" s="25">
        <v>0</v>
      </c>
      <c r="AC75" s="25">
        <v>0</v>
      </c>
      <c r="AD75" s="25">
        <v>0</v>
      </c>
      <c r="AE75" s="25">
        <v>0</v>
      </c>
      <c r="AF75" s="25">
        <v>0</v>
      </c>
      <c r="AG75" s="25">
        <v>0</v>
      </c>
      <c r="AH75" s="25">
        <v>0</v>
      </c>
      <c r="AI75" s="25">
        <v>0</v>
      </c>
      <c r="AJ75" s="25">
        <v>0</v>
      </c>
      <c r="AK75" s="25">
        <v>0</v>
      </c>
      <c r="AL75" s="25">
        <v>0</v>
      </c>
      <c r="AM75" s="25">
        <v>0</v>
      </c>
      <c r="AN75">
        <v>0</v>
      </c>
      <c r="AP75">
        <f t="shared" si="4"/>
        <v>0</v>
      </c>
      <c r="AT75">
        <f t="shared" si="5"/>
        <v>0</v>
      </c>
      <c r="AU75">
        <f t="shared" si="6"/>
        <v>0</v>
      </c>
      <c r="AV75">
        <f t="shared" si="7"/>
        <v>0</v>
      </c>
      <c r="AW75">
        <f t="shared" si="8"/>
        <v>0</v>
      </c>
      <c r="AX75">
        <f t="shared" si="9"/>
        <v>0</v>
      </c>
      <c r="AY75">
        <f t="shared" si="10"/>
        <v>0</v>
      </c>
    </row>
    <row r="76" spans="1:51">
      <c r="A76">
        <v>3022045</v>
      </c>
      <c r="B76" t="s">
        <v>63</v>
      </c>
      <c r="C76" t="s">
        <v>8</v>
      </c>
      <c r="D76" t="s">
        <v>12</v>
      </c>
      <c r="E76" t="s">
        <v>12</v>
      </c>
      <c r="F76" t="s">
        <v>397</v>
      </c>
      <c r="G76" t="s">
        <v>138</v>
      </c>
      <c r="H76" t="s">
        <v>144</v>
      </c>
      <c r="I76" t="s">
        <v>440</v>
      </c>
      <c r="J76" s="21">
        <v>236</v>
      </c>
      <c r="K76" s="21">
        <v>30</v>
      </c>
      <c r="L76" s="21">
        <v>58</v>
      </c>
      <c r="M76" s="21">
        <v>30</v>
      </c>
      <c r="N76" s="21">
        <v>29</v>
      </c>
      <c r="O76" s="21">
        <v>30</v>
      </c>
      <c r="P76" s="21">
        <v>28</v>
      </c>
      <c r="Q76" s="21">
        <v>31</v>
      </c>
      <c r="R76" s="21">
        <v>0</v>
      </c>
      <c r="S76" s="21">
        <v>0</v>
      </c>
      <c r="T76" s="21">
        <v>0</v>
      </c>
      <c r="U76" s="21">
        <v>0</v>
      </c>
      <c r="V76" s="21">
        <v>0</v>
      </c>
      <c r="W76" s="25">
        <v>5</v>
      </c>
      <c r="X76" s="25">
        <v>241</v>
      </c>
      <c r="Y76" s="25">
        <v>0</v>
      </c>
      <c r="Z76" s="25">
        <v>0</v>
      </c>
      <c r="AA76" s="25">
        <v>31</v>
      </c>
      <c r="AB76" s="25">
        <v>31</v>
      </c>
      <c r="AC76" s="25">
        <v>60</v>
      </c>
      <c r="AD76" s="25">
        <v>30</v>
      </c>
      <c r="AE76" s="25">
        <v>30</v>
      </c>
      <c r="AF76" s="25">
        <v>30</v>
      </c>
      <c r="AG76" s="25">
        <v>29</v>
      </c>
      <c r="AH76" s="25">
        <v>0</v>
      </c>
      <c r="AI76" s="25">
        <v>0</v>
      </c>
      <c r="AJ76" s="25">
        <v>0</v>
      </c>
      <c r="AK76" s="25">
        <v>0</v>
      </c>
      <c r="AL76" s="25">
        <v>0</v>
      </c>
      <c r="AM76" s="25">
        <v>0</v>
      </c>
      <c r="AN76">
        <v>2</v>
      </c>
      <c r="AP76">
        <f t="shared" si="4"/>
        <v>0</v>
      </c>
      <c r="AT76">
        <f t="shared" si="5"/>
        <v>0</v>
      </c>
      <c r="AU76">
        <f t="shared" si="6"/>
        <v>0</v>
      </c>
      <c r="AV76">
        <f t="shared" si="7"/>
        <v>0</v>
      </c>
      <c r="AW76">
        <f t="shared" si="8"/>
        <v>0</v>
      </c>
      <c r="AX76">
        <f t="shared" si="9"/>
        <v>0</v>
      </c>
      <c r="AY76">
        <f t="shared" si="10"/>
        <v>0</v>
      </c>
    </row>
    <row r="77" spans="1:51">
      <c r="A77">
        <v>3022077</v>
      </c>
      <c r="B77" t="s">
        <v>64</v>
      </c>
      <c r="C77" t="s">
        <v>8</v>
      </c>
      <c r="D77" t="s">
        <v>12</v>
      </c>
      <c r="E77" t="s">
        <v>12</v>
      </c>
      <c r="F77" t="s">
        <v>397</v>
      </c>
      <c r="G77" t="s">
        <v>138</v>
      </c>
      <c r="H77" t="s">
        <v>144</v>
      </c>
      <c r="I77" t="s">
        <v>441</v>
      </c>
      <c r="J77" s="21">
        <v>631</v>
      </c>
      <c r="K77" s="21">
        <v>137</v>
      </c>
      <c r="L77" s="21">
        <v>114</v>
      </c>
      <c r="M77" s="21">
        <v>91</v>
      </c>
      <c r="N77" s="21">
        <v>84</v>
      </c>
      <c r="O77" s="21">
        <v>83</v>
      </c>
      <c r="P77" s="21">
        <v>62</v>
      </c>
      <c r="Q77" s="21">
        <v>60</v>
      </c>
      <c r="R77" s="21">
        <v>0</v>
      </c>
      <c r="S77" s="21">
        <v>0</v>
      </c>
      <c r="T77" s="21">
        <v>0</v>
      </c>
      <c r="U77" s="21">
        <v>0</v>
      </c>
      <c r="V77" s="21">
        <v>0</v>
      </c>
      <c r="W77" s="25">
        <v>92</v>
      </c>
      <c r="X77" s="25">
        <v>723</v>
      </c>
      <c r="Y77" s="25">
        <v>-17</v>
      </c>
      <c r="Z77" s="25">
        <v>0</v>
      </c>
      <c r="AA77" s="25">
        <v>121</v>
      </c>
      <c r="AB77" s="25">
        <v>149</v>
      </c>
      <c r="AC77" s="25">
        <v>120</v>
      </c>
      <c r="AD77" s="25">
        <v>92</v>
      </c>
      <c r="AE77" s="25">
        <v>89</v>
      </c>
      <c r="AF77" s="25">
        <v>90</v>
      </c>
      <c r="AG77" s="25">
        <v>62</v>
      </c>
      <c r="AH77" s="25">
        <v>0</v>
      </c>
      <c r="AI77" s="25">
        <v>0</v>
      </c>
      <c r="AJ77" s="25">
        <v>0</v>
      </c>
      <c r="AK77" s="25">
        <v>0</v>
      </c>
      <c r="AL77" s="25">
        <v>0</v>
      </c>
      <c r="AM77" s="25">
        <v>0</v>
      </c>
      <c r="AN77">
        <v>59</v>
      </c>
      <c r="AP77">
        <f t="shared" si="4"/>
        <v>0</v>
      </c>
      <c r="AR77">
        <v>12</v>
      </c>
      <c r="AT77">
        <f t="shared" si="5"/>
        <v>0</v>
      </c>
      <c r="AU77">
        <f t="shared" si="6"/>
        <v>0</v>
      </c>
      <c r="AV77">
        <v>9</v>
      </c>
      <c r="AW77">
        <f t="shared" si="8"/>
        <v>0</v>
      </c>
      <c r="AX77">
        <f t="shared" si="9"/>
        <v>0</v>
      </c>
      <c r="AY77">
        <f t="shared" si="10"/>
        <v>0</v>
      </c>
    </row>
    <row r="78" spans="1:51">
      <c r="A78">
        <v>3025201</v>
      </c>
      <c r="B78" t="s">
        <v>65</v>
      </c>
      <c r="C78" t="s">
        <v>8</v>
      </c>
      <c r="D78" t="s">
        <v>12</v>
      </c>
      <c r="E78" t="s">
        <v>12</v>
      </c>
      <c r="F78" t="s">
        <v>397</v>
      </c>
      <c r="G78" t="s">
        <v>138</v>
      </c>
      <c r="H78" t="s">
        <v>144</v>
      </c>
      <c r="I78" t="s">
        <v>442</v>
      </c>
      <c r="J78" s="21">
        <v>420</v>
      </c>
      <c r="K78" s="21">
        <v>62</v>
      </c>
      <c r="L78" s="21">
        <v>60</v>
      </c>
      <c r="M78" s="21">
        <v>60</v>
      </c>
      <c r="N78" s="21">
        <v>59</v>
      </c>
      <c r="O78" s="21">
        <v>59</v>
      </c>
      <c r="P78" s="21">
        <v>60</v>
      </c>
      <c r="Q78" s="21">
        <v>60</v>
      </c>
      <c r="R78" s="21">
        <v>0</v>
      </c>
      <c r="S78" s="21">
        <v>0</v>
      </c>
      <c r="T78" s="21">
        <v>0</v>
      </c>
      <c r="U78" s="21">
        <v>0</v>
      </c>
      <c r="V78" s="21">
        <v>0</v>
      </c>
      <c r="W78" s="25">
        <v>-2</v>
      </c>
      <c r="X78" s="25">
        <v>418</v>
      </c>
      <c r="Y78" s="25">
        <v>-2</v>
      </c>
      <c r="Z78" s="25">
        <v>0</v>
      </c>
      <c r="AA78" s="25">
        <v>57</v>
      </c>
      <c r="AB78" s="25">
        <v>61</v>
      </c>
      <c r="AC78" s="25">
        <v>59</v>
      </c>
      <c r="AD78" s="25">
        <v>60</v>
      </c>
      <c r="AE78" s="25">
        <v>60</v>
      </c>
      <c r="AF78" s="25">
        <v>60</v>
      </c>
      <c r="AG78" s="25">
        <v>61</v>
      </c>
      <c r="AH78" s="25">
        <v>0</v>
      </c>
      <c r="AI78" s="25">
        <v>0</v>
      </c>
      <c r="AJ78" s="25">
        <v>0</v>
      </c>
      <c r="AK78" s="25">
        <v>0</v>
      </c>
      <c r="AL78" s="25">
        <v>0</v>
      </c>
      <c r="AM78" s="25">
        <v>0</v>
      </c>
      <c r="AN78">
        <v>-4</v>
      </c>
      <c r="AP78">
        <f t="shared" si="4"/>
        <v>0</v>
      </c>
      <c r="AT78">
        <f t="shared" si="5"/>
        <v>0</v>
      </c>
      <c r="AU78">
        <f t="shared" si="6"/>
        <v>0</v>
      </c>
      <c r="AV78">
        <f t="shared" si="7"/>
        <v>0</v>
      </c>
      <c r="AW78">
        <f t="shared" si="8"/>
        <v>0</v>
      </c>
      <c r="AX78">
        <f t="shared" si="9"/>
        <v>0</v>
      </c>
      <c r="AY78">
        <f t="shared" si="10"/>
        <v>0</v>
      </c>
    </row>
    <row r="79" spans="1:51">
      <c r="A79">
        <v>3023501</v>
      </c>
      <c r="B79" t="s">
        <v>66</v>
      </c>
      <c r="C79" t="s">
        <v>8</v>
      </c>
      <c r="D79" t="s">
        <v>12</v>
      </c>
      <c r="E79" t="s">
        <v>12</v>
      </c>
      <c r="F79" t="s">
        <v>397</v>
      </c>
      <c r="G79" t="s">
        <v>138</v>
      </c>
      <c r="H79" t="s">
        <v>144</v>
      </c>
      <c r="I79" t="s">
        <v>412</v>
      </c>
      <c r="J79" s="21">
        <v>211</v>
      </c>
      <c r="K79" s="21">
        <v>30</v>
      </c>
      <c r="L79" s="21">
        <v>30</v>
      </c>
      <c r="M79" s="21">
        <v>31</v>
      </c>
      <c r="N79" s="21">
        <v>30</v>
      </c>
      <c r="O79" s="21">
        <v>30</v>
      </c>
      <c r="P79" s="21">
        <v>30</v>
      </c>
      <c r="Q79" s="21">
        <v>30</v>
      </c>
      <c r="R79" s="21">
        <v>0</v>
      </c>
      <c r="S79" s="21">
        <v>0</v>
      </c>
      <c r="T79" s="21">
        <v>0</v>
      </c>
      <c r="U79" s="21">
        <v>0</v>
      </c>
      <c r="V79" s="21">
        <v>0</v>
      </c>
      <c r="W79" s="25">
        <v>1</v>
      </c>
      <c r="X79" s="25">
        <v>212</v>
      </c>
      <c r="Y79" s="25">
        <v>0</v>
      </c>
      <c r="Z79" s="25">
        <v>0</v>
      </c>
      <c r="AA79" s="25">
        <v>30</v>
      </c>
      <c r="AB79" s="25">
        <v>30</v>
      </c>
      <c r="AC79" s="25">
        <v>30</v>
      </c>
      <c r="AD79" s="25">
        <v>31</v>
      </c>
      <c r="AE79" s="25">
        <v>30</v>
      </c>
      <c r="AF79" s="25">
        <v>31</v>
      </c>
      <c r="AG79" s="25">
        <v>30</v>
      </c>
      <c r="AH79" s="25">
        <v>0</v>
      </c>
      <c r="AI79" s="25">
        <v>0</v>
      </c>
      <c r="AJ79" s="25">
        <v>0</v>
      </c>
      <c r="AK79" s="25">
        <v>0</v>
      </c>
      <c r="AL79" s="25">
        <v>0</v>
      </c>
      <c r="AM79" s="25">
        <v>0</v>
      </c>
      <c r="AN79">
        <v>0</v>
      </c>
      <c r="AP79">
        <f t="shared" si="4"/>
        <v>0</v>
      </c>
      <c r="AT79">
        <f t="shared" si="5"/>
        <v>0</v>
      </c>
      <c r="AU79">
        <f t="shared" si="6"/>
        <v>0</v>
      </c>
      <c r="AV79">
        <f t="shared" si="7"/>
        <v>0</v>
      </c>
      <c r="AW79">
        <f t="shared" si="8"/>
        <v>0</v>
      </c>
      <c r="AX79">
        <f t="shared" si="9"/>
        <v>0</v>
      </c>
      <c r="AY79">
        <f t="shared" si="10"/>
        <v>0</v>
      </c>
    </row>
    <row r="80" spans="1:51">
      <c r="A80">
        <v>3022078</v>
      </c>
      <c r="B80" t="s">
        <v>67</v>
      </c>
      <c r="C80" t="s">
        <v>8</v>
      </c>
      <c r="D80" t="s">
        <v>12</v>
      </c>
      <c r="E80" t="s">
        <v>12</v>
      </c>
      <c r="F80" t="s">
        <v>397</v>
      </c>
      <c r="G80" t="s">
        <v>138</v>
      </c>
      <c r="H80" t="s">
        <v>144</v>
      </c>
      <c r="I80" t="s">
        <v>443</v>
      </c>
      <c r="J80" s="21">
        <v>237</v>
      </c>
      <c r="K80" s="21">
        <v>38</v>
      </c>
      <c r="L80" s="21">
        <v>49</v>
      </c>
      <c r="M80" s="21">
        <v>33</v>
      </c>
      <c r="N80" s="21">
        <v>34</v>
      </c>
      <c r="O80" s="21">
        <v>27</v>
      </c>
      <c r="P80" s="21">
        <v>33</v>
      </c>
      <c r="Q80" s="21">
        <v>23</v>
      </c>
      <c r="R80" s="21">
        <v>0</v>
      </c>
      <c r="S80" s="21">
        <v>0</v>
      </c>
      <c r="T80" s="21">
        <v>0</v>
      </c>
      <c r="U80" s="21">
        <v>0</v>
      </c>
      <c r="V80" s="21">
        <v>0</v>
      </c>
      <c r="W80" s="25">
        <v>28</v>
      </c>
      <c r="X80" s="25">
        <v>265</v>
      </c>
      <c r="Y80" s="25">
        <v>12</v>
      </c>
      <c r="Z80" s="25">
        <v>0</v>
      </c>
      <c r="AA80" s="25">
        <v>51</v>
      </c>
      <c r="AB80" s="25">
        <v>42</v>
      </c>
      <c r="AC80" s="25">
        <v>48</v>
      </c>
      <c r="AD80" s="25">
        <v>31</v>
      </c>
      <c r="AE80" s="25">
        <v>33</v>
      </c>
      <c r="AF80" s="25">
        <v>29</v>
      </c>
      <c r="AG80" s="25">
        <v>31</v>
      </c>
      <c r="AH80" s="25">
        <v>0</v>
      </c>
      <c r="AI80" s="25">
        <v>0</v>
      </c>
      <c r="AJ80" s="25">
        <v>0</v>
      </c>
      <c r="AK80" s="25">
        <v>0</v>
      </c>
      <c r="AL80" s="25">
        <v>0</v>
      </c>
      <c r="AM80" s="25">
        <v>0</v>
      </c>
      <c r="AN80">
        <v>20</v>
      </c>
      <c r="AP80">
        <f t="shared" si="4"/>
        <v>0</v>
      </c>
      <c r="AT80">
        <f t="shared" si="5"/>
        <v>0</v>
      </c>
      <c r="AU80">
        <f t="shared" si="6"/>
        <v>0</v>
      </c>
      <c r="AV80">
        <f t="shared" si="7"/>
        <v>0</v>
      </c>
      <c r="AW80">
        <f t="shared" si="8"/>
        <v>0</v>
      </c>
      <c r="AX80">
        <f t="shared" si="9"/>
        <v>0</v>
      </c>
      <c r="AY80">
        <f t="shared" si="10"/>
        <v>0</v>
      </c>
    </row>
    <row r="81" spans="1:51">
      <c r="A81">
        <v>3022071</v>
      </c>
      <c r="B81" t="s">
        <v>68</v>
      </c>
      <c r="C81" t="s">
        <v>8</v>
      </c>
      <c r="D81" t="s">
        <v>12</v>
      </c>
      <c r="E81" t="s">
        <v>16</v>
      </c>
      <c r="F81" t="s">
        <v>397</v>
      </c>
      <c r="G81" t="s">
        <v>138</v>
      </c>
      <c r="H81" t="s">
        <v>140</v>
      </c>
      <c r="I81" t="s">
        <v>444</v>
      </c>
      <c r="J81" s="21">
        <v>287</v>
      </c>
      <c r="K81" s="21">
        <v>91</v>
      </c>
      <c r="L81" s="21">
        <v>87</v>
      </c>
      <c r="M81" s="21">
        <v>109</v>
      </c>
      <c r="N81" s="21">
        <v>0</v>
      </c>
      <c r="O81" s="21">
        <v>0</v>
      </c>
      <c r="P81" s="21">
        <v>0</v>
      </c>
      <c r="Q81" s="21">
        <v>0</v>
      </c>
      <c r="R81" s="21">
        <v>0</v>
      </c>
      <c r="S81" s="21">
        <v>0</v>
      </c>
      <c r="T81" s="21">
        <v>0</v>
      </c>
      <c r="U81" s="21">
        <v>0</v>
      </c>
      <c r="V81" s="21">
        <v>0</v>
      </c>
      <c r="W81" s="25">
        <v>-19</v>
      </c>
      <c r="X81" s="25">
        <v>268</v>
      </c>
      <c r="Y81" s="25">
        <v>-1</v>
      </c>
      <c r="Z81" s="25">
        <v>0</v>
      </c>
      <c r="AA81" s="25">
        <v>90</v>
      </c>
      <c r="AB81" s="25">
        <v>90</v>
      </c>
      <c r="AC81" s="25">
        <v>88</v>
      </c>
      <c r="AD81" s="25">
        <v>0</v>
      </c>
      <c r="AE81" s="25">
        <v>0</v>
      </c>
      <c r="AF81" s="25">
        <v>0</v>
      </c>
      <c r="AG81" s="25">
        <v>0</v>
      </c>
      <c r="AH81" s="25">
        <v>0</v>
      </c>
      <c r="AI81" s="25">
        <v>0</v>
      </c>
      <c r="AJ81" s="25">
        <v>0</v>
      </c>
      <c r="AK81" s="25">
        <v>0</v>
      </c>
      <c r="AL81" s="25">
        <v>0</v>
      </c>
      <c r="AM81" s="25">
        <v>0</v>
      </c>
      <c r="AN81">
        <v>2</v>
      </c>
      <c r="AP81">
        <f t="shared" si="4"/>
        <v>0</v>
      </c>
      <c r="AT81">
        <f t="shared" si="5"/>
        <v>0</v>
      </c>
      <c r="AU81">
        <f t="shared" si="6"/>
        <v>0</v>
      </c>
      <c r="AV81">
        <f t="shared" si="7"/>
        <v>0</v>
      </c>
      <c r="AW81">
        <f t="shared" si="8"/>
        <v>0</v>
      </c>
      <c r="AX81">
        <f t="shared" si="9"/>
        <v>0</v>
      </c>
      <c r="AY81">
        <f t="shared" si="10"/>
        <v>0</v>
      </c>
    </row>
    <row r="82" spans="1:51">
      <c r="A82">
        <v>3022072</v>
      </c>
      <c r="B82" t="s">
        <v>69</v>
      </c>
      <c r="C82" t="s">
        <v>8</v>
      </c>
      <c r="D82" t="s">
        <v>12</v>
      </c>
      <c r="E82" t="s">
        <v>18</v>
      </c>
      <c r="F82" t="s">
        <v>397</v>
      </c>
      <c r="G82" t="s">
        <v>141</v>
      </c>
      <c r="H82" t="s">
        <v>144</v>
      </c>
      <c r="I82" t="s">
        <v>445</v>
      </c>
      <c r="J82" s="21">
        <v>334</v>
      </c>
      <c r="K82" s="21">
        <v>0</v>
      </c>
      <c r="L82" s="21">
        <v>0</v>
      </c>
      <c r="M82" s="21">
        <v>0</v>
      </c>
      <c r="N82" s="21">
        <v>86</v>
      </c>
      <c r="O82" s="21">
        <v>83</v>
      </c>
      <c r="P82" s="21">
        <v>80</v>
      </c>
      <c r="Q82" s="21">
        <v>85</v>
      </c>
      <c r="R82" s="21">
        <v>0</v>
      </c>
      <c r="S82" s="21">
        <v>0</v>
      </c>
      <c r="T82" s="21">
        <v>0</v>
      </c>
      <c r="U82" s="21">
        <v>0</v>
      </c>
      <c r="V82" s="21">
        <v>0</v>
      </c>
      <c r="W82" s="25">
        <v>2</v>
      </c>
      <c r="X82" s="25">
        <v>336</v>
      </c>
      <c r="Y82" s="25">
        <v>30</v>
      </c>
      <c r="Z82" s="25">
        <v>0</v>
      </c>
      <c r="AA82" s="25">
        <v>0</v>
      </c>
      <c r="AB82" s="25">
        <v>0</v>
      </c>
      <c r="AC82" s="25">
        <v>0</v>
      </c>
      <c r="AD82" s="25">
        <v>95</v>
      </c>
      <c r="AE82" s="25">
        <v>82</v>
      </c>
      <c r="AF82" s="25">
        <v>85</v>
      </c>
      <c r="AG82" s="25">
        <v>74</v>
      </c>
      <c r="AH82" s="25">
        <v>0</v>
      </c>
      <c r="AI82" s="25">
        <v>0</v>
      </c>
      <c r="AJ82" s="25">
        <v>0</v>
      </c>
      <c r="AK82" s="25">
        <v>0</v>
      </c>
      <c r="AL82" s="25">
        <v>0</v>
      </c>
      <c r="AM82" s="25">
        <v>0</v>
      </c>
      <c r="AN82">
        <v>-9</v>
      </c>
      <c r="AP82">
        <f t="shared" si="4"/>
        <v>0</v>
      </c>
      <c r="AT82">
        <f t="shared" si="5"/>
        <v>0</v>
      </c>
      <c r="AU82">
        <f t="shared" si="6"/>
        <v>0</v>
      </c>
      <c r="AV82">
        <f t="shared" si="7"/>
        <v>0</v>
      </c>
      <c r="AW82">
        <f t="shared" si="8"/>
        <v>0</v>
      </c>
      <c r="AX82">
        <f t="shared" si="9"/>
        <v>0</v>
      </c>
      <c r="AY82">
        <f t="shared" si="10"/>
        <v>0</v>
      </c>
    </row>
    <row r="83" spans="1:51">
      <c r="A83">
        <v>3023512</v>
      </c>
      <c r="B83" t="s">
        <v>70</v>
      </c>
      <c r="C83" t="s">
        <v>8</v>
      </c>
      <c r="D83" t="s">
        <v>12</v>
      </c>
      <c r="E83" t="s">
        <v>12</v>
      </c>
      <c r="F83" t="s">
        <v>397</v>
      </c>
      <c r="G83" t="s">
        <v>138</v>
      </c>
      <c r="H83" t="s">
        <v>144</v>
      </c>
      <c r="I83" t="s">
        <v>446</v>
      </c>
      <c r="J83" s="21">
        <v>423</v>
      </c>
      <c r="K83" s="21">
        <v>60</v>
      </c>
      <c r="L83" s="21">
        <v>58</v>
      </c>
      <c r="M83" s="21">
        <v>57</v>
      </c>
      <c r="N83" s="21">
        <v>73</v>
      </c>
      <c r="O83" s="21">
        <v>59</v>
      </c>
      <c r="P83" s="21">
        <v>59</v>
      </c>
      <c r="Q83" s="21">
        <v>57</v>
      </c>
      <c r="R83" s="21">
        <v>0</v>
      </c>
      <c r="S83" s="21">
        <v>0</v>
      </c>
      <c r="T83" s="21">
        <v>0</v>
      </c>
      <c r="U83" s="21">
        <v>0</v>
      </c>
      <c r="V83" s="21">
        <v>0</v>
      </c>
      <c r="W83" s="25">
        <v>-29</v>
      </c>
      <c r="X83" s="25">
        <v>394</v>
      </c>
      <c r="Y83" s="25">
        <v>-1</v>
      </c>
      <c r="Z83" s="25">
        <v>0</v>
      </c>
      <c r="AA83" s="25">
        <v>58</v>
      </c>
      <c r="AB83" s="25">
        <v>57</v>
      </c>
      <c r="AC83" s="25">
        <v>52</v>
      </c>
      <c r="AD83" s="25">
        <v>48</v>
      </c>
      <c r="AE83" s="25">
        <v>69</v>
      </c>
      <c r="AF83" s="25">
        <v>55</v>
      </c>
      <c r="AG83" s="25">
        <v>55</v>
      </c>
      <c r="AH83" s="25">
        <v>0</v>
      </c>
      <c r="AI83" s="25">
        <v>0</v>
      </c>
      <c r="AJ83" s="25">
        <v>0</v>
      </c>
      <c r="AK83" s="25">
        <v>0</v>
      </c>
      <c r="AL83" s="25">
        <v>0</v>
      </c>
      <c r="AM83" s="25">
        <v>0</v>
      </c>
      <c r="AN83">
        <v>3</v>
      </c>
      <c r="AP83">
        <f t="shared" si="4"/>
        <v>0</v>
      </c>
      <c r="AT83">
        <f t="shared" si="5"/>
        <v>0</v>
      </c>
      <c r="AU83">
        <f t="shared" si="6"/>
        <v>0</v>
      </c>
      <c r="AV83">
        <f t="shared" si="7"/>
        <v>0</v>
      </c>
      <c r="AW83">
        <f t="shared" si="8"/>
        <v>0</v>
      </c>
      <c r="AX83">
        <f t="shared" si="9"/>
        <v>0</v>
      </c>
      <c r="AY83">
        <f t="shared" si="10"/>
        <v>0</v>
      </c>
    </row>
    <row r="84" spans="1:51">
      <c r="A84">
        <v>3022041</v>
      </c>
      <c r="B84" t="s">
        <v>71</v>
      </c>
      <c r="C84" t="s">
        <v>8</v>
      </c>
      <c r="D84" t="s">
        <v>12</v>
      </c>
      <c r="E84" t="s">
        <v>12</v>
      </c>
      <c r="F84" t="s">
        <v>397</v>
      </c>
      <c r="G84" t="s">
        <v>138</v>
      </c>
      <c r="H84" t="s">
        <v>144</v>
      </c>
      <c r="I84" t="s">
        <v>447</v>
      </c>
      <c r="J84" s="21">
        <v>174</v>
      </c>
      <c r="K84" s="21">
        <v>30</v>
      </c>
      <c r="L84" s="21">
        <v>30</v>
      </c>
      <c r="M84" s="21">
        <v>30</v>
      </c>
      <c r="N84" s="21">
        <v>28</v>
      </c>
      <c r="O84" s="21">
        <v>24</v>
      </c>
      <c r="P84" s="21">
        <v>23</v>
      </c>
      <c r="Q84" s="21">
        <v>9</v>
      </c>
      <c r="R84" s="21">
        <v>0</v>
      </c>
      <c r="S84" s="21">
        <v>0</v>
      </c>
      <c r="T84" s="21">
        <v>0</v>
      </c>
      <c r="U84" s="21">
        <v>0</v>
      </c>
      <c r="V84" s="21">
        <v>0</v>
      </c>
      <c r="W84" s="25">
        <v>28</v>
      </c>
      <c r="X84" s="25">
        <v>202</v>
      </c>
      <c r="Y84" s="25">
        <v>0</v>
      </c>
      <c r="Z84" s="25">
        <v>0</v>
      </c>
      <c r="AA84" s="25">
        <v>30</v>
      </c>
      <c r="AB84" s="25">
        <v>30</v>
      </c>
      <c r="AC84" s="25">
        <v>30</v>
      </c>
      <c r="AD84" s="25">
        <v>30</v>
      </c>
      <c r="AE84" s="25">
        <v>30</v>
      </c>
      <c r="AF84" s="25">
        <v>29</v>
      </c>
      <c r="AG84" s="25">
        <v>23</v>
      </c>
      <c r="AH84" s="25">
        <v>0</v>
      </c>
      <c r="AI84" s="25">
        <v>0</v>
      </c>
      <c r="AJ84" s="25">
        <v>0</v>
      </c>
      <c r="AK84" s="25">
        <v>0</v>
      </c>
      <c r="AL84" s="25">
        <v>0</v>
      </c>
      <c r="AM84" s="25" t="s">
        <v>261</v>
      </c>
      <c r="AN84">
        <v>8</v>
      </c>
      <c r="AP84">
        <f t="shared" si="4"/>
        <v>0</v>
      </c>
      <c r="AT84">
        <f t="shared" si="5"/>
        <v>0</v>
      </c>
      <c r="AU84">
        <f t="shared" si="6"/>
        <v>0</v>
      </c>
      <c r="AV84">
        <f t="shared" si="7"/>
        <v>0</v>
      </c>
      <c r="AW84">
        <f t="shared" si="8"/>
        <v>0</v>
      </c>
      <c r="AX84">
        <f t="shared" si="9"/>
        <v>0</v>
      </c>
      <c r="AY84">
        <f t="shared" si="10"/>
        <v>0</v>
      </c>
    </row>
    <row r="85" spans="1:51">
      <c r="A85">
        <v>3023510</v>
      </c>
      <c r="B85" t="s">
        <v>72</v>
      </c>
      <c r="C85" t="s">
        <v>8</v>
      </c>
      <c r="D85" t="s">
        <v>12</v>
      </c>
      <c r="E85" t="s">
        <v>12</v>
      </c>
      <c r="F85" t="s">
        <v>397</v>
      </c>
      <c r="G85" t="s">
        <v>138</v>
      </c>
      <c r="H85" t="s">
        <v>144</v>
      </c>
      <c r="I85" t="s">
        <v>413</v>
      </c>
      <c r="J85" s="21">
        <v>420</v>
      </c>
      <c r="K85" s="21">
        <v>61</v>
      </c>
      <c r="L85" s="21">
        <v>60</v>
      </c>
      <c r="M85" s="21">
        <v>60</v>
      </c>
      <c r="N85" s="21">
        <v>60</v>
      </c>
      <c r="O85" s="21">
        <v>60</v>
      </c>
      <c r="P85" s="21">
        <v>59</v>
      </c>
      <c r="Q85" s="21">
        <v>60</v>
      </c>
      <c r="R85" s="21">
        <v>0</v>
      </c>
      <c r="S85" s="21">
        <v>0</v>
      </c>
      <c r="T85" s="21">
        <v>0</v>
      </c>
      <c r="U85" s="21">
        <v>0</v>
      </c>
      <c r="V85" s="21">
        <v>0</v>
      </c>
      <c r="W85" s="25">
        <v>-1</v>
      </c>
      <c r="X85" s="25">
        <v>419</v>
      </c>
      <c r="Y85" s="25">
        <v>-1</v>
      </c>
      <c r="Z85" s="25">
        <v>0</v>
      </c>
      <c r="AA85" s="25">
        <v>60</v>
      </c>
      <c r="AB85" s="25">
        <v>60</v>
      </c>
      <c r="AC85" s="25">
        <v>60</v>
      </c>
      <c r="AD85" s="25">
        <v>60</v>
      </c>
      <c r="AE85" s="25">
        <v>60</v>
      </c>
      <c r="AF85" s="25">
        <v>60</v>
      </c>
      <c r="AG85" s="25">
        <v>59</v>
      </c>
      <c r="AH85" s="25">
        <v>0</v>
      </c>
      <c r="AI85" s="25">
        <v>0</v>
      </c>
      <c r="AJ85" s="25">
        <v>0</v>
      </c>
      <c r="AK85" s="25">
        <v>0</v>
      </c>
      <c r="AL85" s="25">
        <v>0</v>
      </c>
      <c r="AM85" s="25">
        <v>0</v>
      </c>
      <c r="AN85">
        <v>1</v>
      </c>
      <c r="AP85">
        <f t="shared" ref="AP85:AP148" si="11">IF($D85="Secondary",$AN85,0)</f>
        <v>0</v>
      </c>
      <c r="AT85">
        <f t="shared" ref="AT85:AT148" si="12">AO85</f>
        <v>0</v>
      </c>
      <c r="AU85">
        <f t="shared" ref="AU85:AU148" si="13">AP85</f>
        <v>0</v>
      </c>
      <c r="AV85">
        <f t="shared" ref="AV85:AV148" si="14">AR85</f>
        <v>0</v>
      </c>
      <c r="AW85">
        <f t="shared" ref="AW85:AW148" si="15">AS85</f>
        <v>0</v>
      </c>
      <c r="AX85">
        <f t="shared" ref="AX85:AX148" si="16">IF(AT85&gt;0,AA85-AT85,0)</f>
        <v>0</v>
      </c>
      <c r="AY85">
        <f t="shared" ref="AY85:AY148" si="17">IF(AU85&gt;0,AH85-AU85,0)</f>
        <v>0</v>
      </c>
    </row>
    <row r="86" spans="1:51">
      <c r="A86">
        <v>3023502</v>
      </c>
      <c r="B86" t="s">
        <v>73</v>
      </c>
      <c r="C86" t="s">
        <v>8</v>
      </c>
      <c r="D86" t="s">
        <v>12</v>
      </c>
      <c r="E86" t="s">
        <v>12</v>
      </c>
      <c r="F86" t="s">
        <v>397</v>
      </c>
      <c r="G86" t="s">
        <v>138</v>
      </c>
      <c r="H86" t="s">
        <v>144</v>
      </c>
      <c r="I86" t="s">
        <v>448</v>
      </c>
      <c r="J86" s="21">
        <v>312</v>
      </c>
      <c r="K86" s="21">
        <v>45</v>
      </c>
      <c r="L86" s="21">
        <v>45</v>
      </c>
      <c r="M86" s="21">
        <v>45</v>
      </c>
      <c r="N86" s="21">
        <v>44</v>
      </c>
      <c r="O86" s="21">
        <v>46</v>
      </c>
      <c r="P86" s="21">
        <v>44</v>
      </c>
      <c r="Q86" s="21">
        <v>43</v>
      </c>
      <c r="R86" s="21">
        <v>0</v>
      </c>
      <c r="S86" s="21">
        <v>0</v>
      </c>
      <c r="T86" s="21">
        <v>0</v>
      </c>
      <c r="U86" s="21">
        <v>0</v>
      </c>
      <c r="V86" s="21">
        <v>0</v>
      </c>
      <c r="W86" s="25">
        <v>-2</v>
      </c>
      <c r="X86" s="25">
        <v>310</v>
      </c>
      <c r="Y86" s="25">
        <v>0</v>
      </c>
      <c r="Z86" s="25">
        <v>0</v>
      </c>
      <c r="AA86" s="25">
        <v>47</v>
      </c>
      <c r="AB86" s="25">
        <v>44</v>
      </c>
      <c r="AC86" s="25">
        <v>42</v>
      </c>
      <c r="AD86" s="25">
        <v>43</v>
      </c>
      <c r="AE86" s="25">
        <v>45</v>
      </c>
      <c r="AF86" s="25">
        <v>46</v>
      </c>
      <c r="AG86" s="25">
        <v>43</v>
      </c>
      <c r="AH86" s="25">
        <v>0</v>
      </c>
      <c r="AI86" s="25">
        <v>0</v>
      </c>
      <c r="AJ86" s="25">
        <v>0</v>
      </c>
      <c r="AK86" s="25">
        <v>0</v>
      </c>
      <c r="AL86" s="25">
        <v>0</v>
      </c>
      <c r="AM86" s="25">
        <v>0</v>
      </c>
      <c r="AN86">
        <v>4</v>
      </c>
      <c r="AP86">
        <f t="shared" si="11"/>
        <v>0</v>
      </c>
      <c r="AT86">
        <f t="shared" si="12"/>
        <v>0</v>
      </c>
      <c r="AU86">
        <f t="shared" si="13"/>
        <v>0</v>
      </c>
      <c r="AV86">
        <f t="shared" si="14"/>
        <v>0</v>
      </c>
      <c r="AW86">
        <f t="shared" si="15"/>
        <v>0</v>
      </c>
      <c r="AX86">
        <f t="shared" si="16"/>
        <v>0</v>
      </c>
      <c r="AY86">
        <f t="shared" si="17"/>
        <v>0</v>
      </c>
    </row>
    <row r="87" spans="1:51">
      <c r="A87">
        <v>3023315</v>
      </c>
      <c r="B87" t="s">
        <v>74</v>
      </c>
      <c r="C87" t="s">
        <v>8</v>
      </c>
      <c r="D87" t="s">
        <v>12</v>
      </c>
      <c r="E87" t="s">
        <v>12</v>
      </c>
      <c r="F87" t="s">
        <v>397</v>
      </c>
      <c r="G87" t="s">
        <v>138</v>
      </c>
      <c r="H87" t="s">
        <v>144</v>
      </c>
      <c r="I87" t="s">
        <v>412</v>
      </c>
      <c r="J87" s="21">
        <v>205</v>
      </c>
      <c r="K87" s="21">
        <v>30</v>
      </c>
      <c r="L87" s="21">
        <v>30</v>
      </c>
      <c r="M87" s="21">
        <v>30</v>
      </c>
      <c r="N87" s="21">
        <v>27</v>
      </c>
      <c r="O87" s="21">
        <v>28</v>
      </c>
      <c r="P87" s="21">
        <v>30</v>
      </c>
      <c r="Q87" s="21">
        <v>30</v>
      </c>
      <c r="R87" s="21">
        <v>0</v>
      </c>
      <c r="S87" s="21">
        <v>0</v>
      </c>
      <c r="T87" s="21">
        <v>0</v>
      </c>
      <c r="U87" s="21">
        <v>0</v>
      </c>
      <c r="V87" s="21">
        <v>0</v>
      </c>
      <c r="W87" s="25">
        <v>-1</v>
      </c>
      <c r="X87" s="25">
        <v>204</v>
      </c>
      <c r="Y87" s="25">
        <v>0</v>
      </c>
      <c r="Z87" s="25">
        <v>0</v>
      </c>
      <c r="AA87" s="25">
        <v>25</v>
      </c>
      <c r="AB87" s="25">
        <v>30</v>
      </c>
      <c r="AC87" s="25">
        <v>30</v>
      </c>
      <c r="AD87" s="25">
        <v>30</v>
      </c>
      <c r="AE87" s="25">
        <v>29</v>
      </c>
      <c r="AF87" s="25">
        <v>30</v>
      </c>
      <c r="AG87" s="25">
        <v>30</v>
      </c>
      <c r="AH87" s="25">
        <v>0</v>
      </c>
      <c r="AI87" s="25">
        <v>0</v>
      </c>
      <c r="AJ87" s="25">
        <v>0</v>
      </c>
      <c r="AK87" s="25">
        <v>0</v>
      </c>
      <c r="AL87" s="25">
        <v>0</v>
      </c>
      <c r="AM87" s="25">
        <v>0</v>
      </c>
      <c r="AN87">
        <v>-5</v>
      </c>
      <c r="AP87">
        <f t="shared" si="11"/>
        <v>0</v>
      </c>
      <c r="AT87">
        <f t="shared" si="12"/>
        <v>0</v>
      </c>
      <c r="AU87">
        <f t="shared" si="13"/>
        <v>0</v>
      </c>
      <c r="AV87">
        <f t="shared" si="14"/>
        <v>0</v>
      </c>
      <c r="AW87">
        <f t="shared" si="15"/>
        <v>0</v>
      </c>
      <c r="AX87">
        <f t="shared" si="16"/>
        <v>0</v>
      </c>
      <c r="AY87">
        <f t="shared" si="17"/>
        <v>0</v>
      </c>
    </row>
    <row r="88" spans="1:51">
      <c r="A88">
        <v>3023504</v>
      </c>
      <c r="B88" t="s">
        <v>75</v>
      </c>
      <c r="C88" t="s">
        <v>8</v>
      </c>
      <c r="D88" t="s">
        <v>12</v>
      </c>
      <c r="E88" t="s">
        <v>12</v>
      </c>
      <c r="F88" t="s">
        <v>397</v>
      </c>
      <c r="G88" t="s">
        <v>138</v>
      </c>
      <c r="H88" t="s">
        <v>144</v>
      </c>
      <c r="I88" t="s">
        <v>449</v>
      </c>
      <c r="J88" s="21">
        <v>435</v>
      </c>
      <c r="K88" s="21">
        <v>60</v>
      </c>
      <c r="L88" s="21">
        <v>60</v>
      </c>
      <c r="M88" s="21">
        <v>90</v>
      </c>
      <c r="N88" s="21">
        <v>60</v>
      </c>
      <c r="O88" s="21">
        <v>60</v>
      </c>
      <c r="P88" s="21">
        <v>60</v>
      </c>
      <c r="Q88" s="21">
        <v>45</v>
      </c>
      <c r="R88" s="21">
        <v>0</v>
      </c>
      <c r="S88" s="21">
        <v>0</v>
      </c>
      <c r="T88" s="21">
        <v>0</v>
      </c>
      <c r="U88" s="21">
        <v>0</v>
      </c>
      <c r="V88" s="21">
        <v>0</v>
      </c>
      <c r="W88" s="25">
        <v>13</v>
      </c>
      <c r="X88" s="25">
        <v>448</v>
      </c>
      <c r="Y88" s="25">
        <v>0</v>
      </c>
      <c r="Z88" s="25">
        <v>0</v>
      </c>
      <c r="AA88" s="25">
        <v>59</v>
      </c>
      <c r="AB88" s="25">
        <v>60</v>
      </c>
      <c r="AC88" s="25">
        <v>60</v>
      </c>
      <c r="AD88" s="25">
        <v>90</v>
      </c>
      <c r="AE88" s="25">
        <v>60</v>
      </c>
      <c r="AF88" s="25">
        <v>60</v>
      </c>
      <c r="AG88" s="25">
        <v>59</v>
      </c>
      <c r="AH88" s="25">
        <v>0</v>
      </c>
      <c r="AI88" s="25">
        <v>0</v>
      </c>
      <c r="AJ88" s="25">
        <v>0</v>
      </c>
      <c r="AK88" s="25">
        <v>0</v>
      </c>
      <c r="AL88" s="25">
        <v>0</v>
      </c>
      <c r="AM88" s="25">
        <v>0</v>
      </c>
      <c r="AN88">
        <v>0</v>
      </c>
      <c r="AP88">
        <f t="shared" si="11"/>
        <v>0</v>
      </c>
      <c r="AT88">
        <f t="shared" si="12"/>
        <v>0</v>
      </c>
      <c r="AU88">
        <f t="shared" si="13"/>
        <v>0</v>
      </c>
      <c r="AV88">
        <f t="shared" si="14"/>
        <v>0</v>
      </c>
      <c r="AW88">
        <f t="shared" si="15"/>
        <v>0</v>
      </c>
      <c r="AX88">
        <f t="shared" si="16"/>
        <v>0</v>
      </c>
      <c r="AY88">
        <f t="shared" si="17"/>
        <v>0</v>
      </c>
    </row>
    <row r="89" spans="1:51">
      <c r="A89">
        <v>3023309</v>
      </c>
      <c r="B89" t="s">
        <v>76</v>
      </c>
      <c r="C89" t="s">
        <v>8</v>
      </c>
      <c r="D89" t="s">
        <v>12</v>
      </c>
      <c r="E89" t="s">
        <v>12</v>
      </c>
      <c r="F89" t="s">
        <v>397</v>
      </c>
      <c r="G89" t="s">
        <v>138</v>
      </c>
      <c r="H89" t="s">
        <v>144</v>
      </c>
      <c r="I89" t="s">
        <v>412</v>
      </c>
      <c r="J89" s="21">
        <v>210</v>
      </c>
      <c r="K89" s="21">
        <v>30</v>
      </c>
      <c r="L89" s="21">
        <v>30</v>
      </c>
      <c r="M89" s="21">
        <v>30</v>
      </c>
      <c r="N89" s="21">
        <v>30</v>
      </c>
      <c r="O89" s="21">
        <v>30</v>
      </c>
      <c r="P89" s="21">
        <v>29</v>
      </c>
      <c r="Q89" s="21">
        <v>31</v>
      </c>
      <c r="R89" s="21">
        <v>0</v>
      </c>
      <c r="S89" s="21">
        <v>0</v>
      </c>
      <c r="T89" s="21">
        <v>0</v>
      </c>
      <c r="U89" s="21">
        <v>0</v>
      </c>
      <c r="V89" s="21">
        <v>0</v>
      </c>
      <c r="W89" s="25">
        <v>-6</v>
      </c>
      <c r="X89" s="25">
        <v>204</v>
      </c>
      <c r="Y89" s="25">
        <v>0</v>
      </c>
      <c r="Z89" s="25">
        <v>0</v>
      </c>
      <c r="AA89" s="25">
        <v>30</v>
      </c>
      <c r="AB89" s="25">
        <v>30</v>
      </c>
      <c r="AC89" s="25">
        <v>28</v>
      </c>
      <c r="AD89" s="25">
        <v>29</v>
      </c>
      <c r="AE89" s="25">
        <v>29</v>
      </c>
      <c r="AF89" s="25">
        <v>29</v>
      </c>
      <c r="AG89" s="25">
        <v>29</v>
      </c>
      <c r="AH89" s="25">
        <v>0</v>
      </c>
      <c r="AI89" s="25">
        <v>0</v>
      </c>
      <c r="AJ89" s="25">
        <v>0</v>
      </c>
      <c r="AK89" s="25">
        <v>0</v>
      </c>
      <c r="AL89" s="25">
        <v>0</v>
      </c>
      <c r="AM89" s="25">
        <v>0</v>
      </c>
      <c r="AN89">
        <v>1</v>
      </c>
      <c r="AP89">
        <f t="shared" si="11"/>
        <v>0</v>
      </c>
      <c r="AT89">
        <f t="shared" si="12"/>
        <v>0</v>
      </c>
      <c r="AU89">
        <f t="shared" si="13"/>
        <v>0</v>
      </c>
      <c r="AV89">
        <f t="shared" si="14"/>
        <v>0</v>
      </c>
      <c r="AW89">
        <f t="shared" si="15"/>
        <v>0</v>
      </c>
      <c r="AX89">
        <f t="shared" si="16"/>
        <v>0</v>
      </c>
      <c r="AY89">
        <f t="shared" si="17"/>
        <v>0</v>
      </c>
    </row>
    <row r="90" spans="1:51">
      <c r="A90">
        <v>3023307</v>
      </c>
      <c r="B90" t="s">
        <v>77</v>
      </c>
      <c r="C90" t="s">
        <v>8</v>
      </c>
      <c r="D90" t="s">
        <v>12</v>
      </c>
      <c r="E90" t="s">
        <v>12</v>
      </c>
      <c r="F90" t="s">
        <v>397</v>
      </c>
      <c r="G90" t="s">
        <v>138</v>
      </c>
      <c r="H90" t="s">
        <v>144</v>
      </c>
      <c r="I90" t="s">
        <v>412</v>
      </c>
      <c r="J90" s="21">
        <v>211</v>
      </c>
      <c r="K90" s="21">
        <v>30</v>
      </c>
      <c r="L90" s="21">
        <v>30</v>
      </c>
      <c r="M90" s="21">
        <v>30</v>
      </c>
      <c r="N90" s="21">
        <v>30</v>
      </c>
      <c r="O90" s="21">
        <v>31</v>
      </c>
      <c r="P90" s="21">
        <v>30</v>
      </c>
      <c r="Q90" s="21">
        <v>30</v>
      </c>
      <c r="R90" s="21">
        <v>0</v>
      </c>
      <c r="S90" s="21">
        <v>0</v>
      </c>
      <c r="T90" s="21">
        <v>0</v>
      </c>
      <c r="U90" s="21">
        <v>0</v>
      </c>
      <c r="V90" s="21">
        <v>0</v>
      </c>
      <c r="W90" s="25">
        <v>-1</v>
      </c>
      <c r="X90" s="25">
        <v>210</v>
      </c>
      <c r="Y90" s="25">
        <v>0</v>
      </c>
      <c r="Z90" s="25">
        <v>0</v>
      </c>
      <c r="AA90" s="25">
        <v>30</v>
      </c>
      <c r="AB90" s="25">
        <v>30</v>
      </c>
      <c r="AC90" s="25">
        <v>30</v>
      </c>
      <c r="AD90" s="25">
        <v>30</v>
      </c>
      <c r="AE90" s="25">
        <v>30</v>
      </c>
      <c r="AF90" s="25">
        <v>30</v>
      </c>
      <c r="AG90" s="25">
        <v>30</v>
      </c>
      <c r="AH90" s="25">
        <v>0</v>
      </c>
      <c r="AI90" s="25">
        <v>0</v>
      </c>
      <c r="AJ90" s="25">
        <v>0</v>
      </c>
      <c r="AK90" s="25">
        <v>0</v>
      </c>
      <c r="AL90" s="25">
        <v>0</v>
      </c>
      <c r="AM90" s="25">
        <v>0</v>
      </c>
      <c r="AN90">
        <v>0</v>
      </c>
      <c r="AP90">
        <f t="shared" si="11"/>
        <v>0</v>
      </c>
      <c r="AT90">
        <f t="shared" si="12"/>
        <v>0</v>
      </c>
      <c r="AU90">
        <f t="shared" si="13"/>
        <v>0</v>
      </c>
      <c r="AV90">
        <f t="shared" si="14"/>
        <v>0</v>
      </c>
      <c r="AW90">
        <f t="shared" si="15"/>
        <v>0</v>
      </c>
      <c r="AX90">
        <f t="shared" si="16"/>
        <v>0</v>
      </c>
      <c r="AY90">
        <f t="shared" si="17"/>
        <v>0</v>
      </c>
    </row>
    <row r="91" spans="1:51">
      <c r="A91">
        <v>3023509</v>
      </c>
      <c r="B91" t="s">
        <v>78</v>
      </c>
      <c r="C91" t="s">
        <v>8</v>
      </c>
      <c r="D91" t="s">
        <v>12</v>
      </c>
      <c r="E91" t="s">
        <v>12</v>
      </c>
      <c r="F91" t="s">
        <v>397</v>
      </c>
      <c r="G91" t="s">
        <v>138</v>
      </c>
      <c r="H91" t="s">
        <v>144</v>
      </c>
      <c r="I91" t="s">
        <v>450</v>
      </c>
      <c r="J91" s="21">
        <v>435</v>
      </c>
      <c r="K91" s="21">
        <v>60</v>
      </c>
      <c r="L91" s="21">
        <v>59</v>
      </c>
      <c r="M91" s="21">
        <v>60</v>
      </c>
      <c r="N91" s="21">
        <v>64</v>
      </c>
      <c r="O91" s="21">
        <v>66</v>
      </c>
      <c r="P91" s="21">
        <v>64</v>
      </c>
      <c r="Q91" s="21">
        <v>62</v>
      </c>
      <c r="R91" s="21">
        <v>0</v>
      </c>
      <c r="S91" s="21">
        <v>0</v>
      </c>
      <c r="T91" s="21">
        <v>0</v>
      </c>
      <c r="U91" s="21">
        <v>0</v>
      </c>
      <c r="V91" s="21">
        <v>0</v>
      </c>
      <c r="W91" s="25">
        <v>32</v>
      </c>
      <c r="X91" s="25">
        <v>467</v>
      </c>
      <c r="Y91" s="25">
        <v>30</v>
      </c>
      <c r="Z91" s="25">
        <v>0</v>
      </c>
      <c r="AA91" s="25">
        <v>90</v>
      </c>
      <c r="AB91" s="25">
        <v>60</v>
      </c>
      <c r="AC91" s="25">
        <v>60</v>
      </c>
      <c r="AD91" s="25">
        <v>64</v>
      </c>
      <c r="AE91" s="25">
        <v>65</v>
      </c>
      <c r="AF91" s="25">
        <v>64</v>
      </c>
      <c r="AG91" s="25">
        <v>64</v>
      </c>
      <c r="AH91" s="25">
        <v>0</v>
      </c>
      <c r="AI91" s="25">
        <v>0</v>
      </c>
      <c r="AJ91" s="25">
        <v>0</v>
      </c>
      <c r="AK91" s="25">
        <v>0</v>
      </c>
      <c r="AL91" s="25">
        <v>0</v>
      </c>
      <c r="AM91" s="25">
        <v>0</v>
      </c>
      <c r="AN91">
        <v>26</v>
      </c>
      <c r="AP91">
        <f t="shared" si="11"/>
        <v>0</v>
      </c>
      <c r="AT91">
        <f t="shared" si="12"/>
        <v>0</v>
      </c>
      <c r="AU91">
        <f t="shared" si="13"/>
        <v>0</v>
      </c>
      <c r="AV91">
        <f t="shared" si="14"/>
        <v>0</v>
      </c>
      <c r="AW91">
        <f t="shared" si="15"/>
        <v>0</v>
      </c>
      <c r="AX91">
        <f t="shared" si="16"/>
        <v>0</v>
      </c>
      <c r="AY91">
        <f t="shared" si="17"/>
        <v>0</v>
      </c>
    </row>
    <row r="92" spans="1:51">
      <c r="A92">
        <v>3023311</v>
      </c>
      <c r="B92" t="s">
        <v>79</v>
      </c>
      <c r="C92" t="s">
        <v>8</v>
      </c>
      <c r="D92" t="s">
        <v>12</v>
      </c>
      <c r="E92" t="s">
        <v>12</v>
      </c>
      <c r="F92" t="s">
        <v>397</v>
      </c>
      <c r="G92" t="s">
        <v>138</v>
      </c>
      <c r="H92" t="s">
        <v>144</v>
      </c>
      <c r="I92" t="s">
        <v>413</v>
      </c>
      <c r="J92" s="21">
        <v>419</v>
      </c>
      <c r="K92" s="21">
        <v>59</v>
      </c>
      <c r="L92" s="21">
        <v>60</v>
      </c>
      <c r="M92" s="21">
        <v>60</v>
      </c>
      <c r="N92" s="21">
        <v>60</v>
      </c>
      <c r="O92" s="21">
        <v>60</v>
      </c>
      <c r="P92" s="21">
        <v>60</v>
      </c>
      <c r="Q92" s="21">
        <v>60</v>
      </c>
      <c r="R92" s="21">
        <v>0</v>
      </c>
      <c r="S92" s="21">
        <v>0</v>
      </c>
      <c r="T92" s="21">
        <v>0</v>
      </c>
      <c r="U92" s="21">
        <v>0</v>
      </c>
      <c r="V92" s="21">
        <v>0</v>
      </c>
      <c r="W92" s="25">
        <v>0</v>
      </c>
      <c r="X92" s="25">
        <v>419</v>
      </c>
      <c r="Y92" s="25">
        <v>0</v>
      </c>
      <c r="Z92" s="25">
        <v>0</v>
      </c>
      <c r="AA92" s="25">
        <v>60</v>
      </c>
      <c r="AB92" s="25">
        <v>59</v>
      </c>
      <c r="AC92" s="25">
        <v>60</v>
      </c>
      <c r="AD92" s="25">
        <v>60</v>
      </c>
      <c r="AE92" s="25">
        <v>60</v>
      </c>
      <c r="AF92" s="25">
        <v>60</v>
      </c>
      <c r="AG92" s="25">
        <v>60</v>
      </c>
      <c r="AH92" s="25">
        <v>0</v>
      </c>
      <c r="AI92" s="25">
        <v>0</v>
      </c>
      <c r="AJ92" s="25">
        <v>0</v>
      </c>
      <c r="AK92" s="25">
        <v>0</v>
      </c>
      <c r="AL92" s="25">
        <v>0</v>
      </c>
      <c r="AM92" s="25">
        <v>0</v>
      </c>
      <c r="AN92">
        <v>0</v>
      </c>
      <c r="AP92">
        <f t="shared" si="11"/>
        <v>0</v>
      </c>
      <c r="AT92">
        <f t="shared" si="12"/>
        <v>0</v>
      </c>
      <c r="AU92">
        <f t="shared" si="13"/>
        <v>0</v>
      </c>
      <c r="AV92">
        <f t="shared" si="14"/>
        <v>0</v>
      </c>
      <c r="AW92">
        <f t="shared" si="15"/>
        <v>0</v>
      </c>
      <c r="AX92">
        <f t="shared" si="16"/>
        <v>0</v>
      </c>
      <c r="AY92">
        <f t="shared" si="17"/>
        <v>0</v>
      </c>
    </row>
    <row r="93" spans="1:51">
      <c r="A93">
        <v>3023312</v>
      </c>
      <c r="B93" t="s">
        <v>80</v>
      </c>
      <c r="C93" t="s">
        <v>8</v>
      </c>
      <c r="D93" t="s">
        <v>12</v>
      </c>
      <c r="E93" t="s">
        <v>12</v>
      </c>
      <c r="F93" t="s">
        <v>397</v>
      </c>
      <c r="G93" t="s">
        <v>138</v>
      </c>
      <c r="H93" t="s">
        <v>144</v>
      </c>
      <c r="I93" t="s">
        <v>412</v>
      </c>
      <c r="J93" s="21">
        <v>215</v>
      </c>
      <c r="K93" s="21">
        <v>30</v>
      </c>
      <c r="L93" s="21">
        <v>30</v>
      </c>
      <c r="M93" s="21">
        <v>31</v>
      </c>
      <c r="N93" s="21">
        <v>30</v>
      </c>
      <c r="O93" s="21">
        <v>32</v>
      </c>
      <c r="P93" s="21">
        <v>31</v>
      </c>
      <c r="Q93" s="21">
        <v>31</v>
      </c>
      <c r="R93" s="21">
        <v>0</v>
      </c>
      <c r="S93" s="21">
        <v>0</v>
      </c>
      <c r="T93" s="21">
        <v>0</v>
      </c>
      <c r="U93" s="21">
        <v>0</v>
      </c>
      <c r="V93" s="21">
        <v>0</v>
      </c>
      <c r="W93" s="25">
        <v>1</v>
      </c>
      <c r="X93" s="25">
        <v>216</v>
      </c>
      <c r="Y93" s="25">
        <v>0</v>
      </c>
      <c r="Z93" s="25">
        <v>0</v>
      </c>
      <c r="AA93" s="25">
        <v>30</v>
      </c>
      <c r="AB93" s="25">
        <v>30</v>
      </c>
      <c r="AC93" s="25">
        <v>30</v>
      </c>
      <c r="AD93" s="25">
        <v>32</v>
      </c>
      <c r="AE93" s="25">
        <v>32</v>
      </c>
      <c r="AF93" s="25">
        <v>32</v>
      </c>
      <c r="AG93" s="25">
        <v>30</v>
      </c>
      <c r="AH93" s="25">
        <v>0</v>
      </c>
      <c r="AI93" s="25">
        <v>0</v>
      </c>
      <c r="AJ93" s="25">
        <v>0</v>
      </c>
      <c r="AK93" s="25">
        <v>0</v>
      </c>
      <c r="AL93" s="25">
        <v>0</v>
      </c>
      <c r="AM93" s="25">
        <v>0</v>
      </c>
      <c r="AN93">
        <v>0</v>
      </c>
      <c r="AP93">
        <f t="shared" si="11"/>
        <v>0</v>
      </c>
      <c r="AT93">
        <f t="shared" si="12"/>
        <v>0</v>
      </c>
      <c r="AU93">
        <f t="shared" si="13"/>
        <v>0</v>
      </c>
      <c r="AV93">
        <f t="shared" si="14"/>
        <v>0</v>
      </c>
      <c r="AW93">
        <f t="shared" si="15"/>
        <v>0</v>
      </c>
      <c r="AX93">
        <f t="shared" si="16"/>
        <v>0</v>
      </c>
      <c r="AY93">
        <f t="shared" si="17"/>
        <v>0</v>
      </c>
    </row>
    <row r="94" spans="1:51">
      <c r="A94">
        <v>3023314</v>
      </c>
      <c r="B94" t="s">
        <v>81</v>
      </c>
      <c r="C94" t="s">
        <v>8</v>
      </c>
      <c r="D94" t="s">
        <v>12</v>
      </c>
      <c r="E94" t="s">
        <v>12</v>
      </c>
      <c r="F94" t="s">
        <v>397</v>
      </c>
      <c r="G94" t="s">
        <v>138</v>
      </c>
      <c r="H94" t="s">
        <v>144</v>
      </c>
      <c r="I94" t="s">
        <v>412</v>
      </c>
      <c r="J94" s="21">
        <v>211</v>
      </c>
      <c r="K94" s="21">
        <v>30</v>
      </c>
      <c r="L94" s="21">
        <v>30</v>
      </c>
      <c r="M94" s="21">
        <v>31</v>
      </c>
      <c r="N94" s="21">
        <v>30</v>
      </c>
      <c r="O94" s="21">
        <v>30</v>
      </c>
      <c r="P94" s="21">
        <v>30</v>
      </c>
      <c r="Q94" s="21">
        <v>30</v>
      </c>
      <c r="R94" s="21">
        <v>0</v>
      </c>
      <c r="S94" s="21">
        <v>0</v>
      </c>
      <c r="T94" s="21">
        <v>0</v>
      </c>
      <c r="U94" s="21">
        <v>0</v>
      </c>
      <c r="V94" s="21">
        <v>0</v>
      </c>
      <c r="W94" s="25">
        <v>-3</v>
      </c>
      <c r="X94" s="25">
        <v>208</v>
      </c>
      <c r="Y94" s="25">
        <v>0</v>
      </c>
      <c r="Z94" s="25">
        <v>0</v>
      </c>
      <c r="AA94" s="25">
        <v>30</v>
      </c>
      <c r="AB94" s="25">
        <v>30</v>
      </c>
      <c r="AC94" s="25">
        <v>30</v>
      </c>
      <c r="AD94" s="25">
        <v>30</v>
      </c>
      <c r="AE94" s="25">
        <v>30</v>
      </c>
      <c r="AF94" s="25">
        <v>30</v>
      </c>
      <c r="AG94" s="25">
        <v>28</v>
      </c>
      <c r="AH94" s="25">
        <v>0</v>
      </c>
      <c r="AI94" s="25">
        <v>0</v>
      </c>
      <c r="AJ94" s="25">
        <v>0</v>
      </c>
      <c r="AK94" s="25">
        <v>0</v>
      </c>
      <c r="AL94" s="25">
        <v>0</v>
      </c>
      <c r="AM94" s="25">
        <v>0</v>
      </c>
      <c r="AN94">
        <v>2</v>
      </c>
      <c r="AP94">
        <f t="shared" si="11"/>
        <v>0</v>
      </c>
      <c r="AT94">
        <f t="shared" si="12"/>
        <v>0</v>
      </c>
      <c r="AU94">
        <f t="shared" si="13"/>
        <v>0</v>
      </c>
      <c r="AV94">
        <f t="shared" si="14"/>
        <v>0</v>
      </c>
      <c r="AW94">
        <f t="shared" si="15"/>
        <v>0</v>
      </c>
      <c r="AX94">
        <f t="shared" si="16"/>
        <v>0</v>
      </c>
      <c r="AY94">
        <f t="shared" si="17"/>
        <v>0</v>
      </c>
    </row>
    <row r="95" spans="1:51">
      <c r="A95">
        <v>3023313</v>
      </c>
      <c r="B95" t="s">
        <v>82</v>
      </c>
      <c r="C95" t="s">
        <v>8</v>
      </c>
      <c r="D95" t="s">
        <v>12</v>
      </c>
      <c r="E95" t="s">
        <v>12</v>
      </c>
      <c r="F95" t="s">
        <v>397</v>
      </c>
      <c r="G95" t="s">
        <v>138</v>
      </c>
      <c r="H95" t="s">
        <v>144</v>
      </c>
      <c r="I95" t="s">
        <v>412</v>
      </c>
      <c r="J95" s="21">
        <v>204</v>
      </c>
      <c r="K95" s="21">
        <v>30</v>
      </c>
      <c r="L95" s="21">
        <v>30</v>
      </c>
      <c r="M95" s="21">
        <v>28</v>
      </c>
      <c r="N95" s="21">
        <v>29</v>
      </c>
      <c r="O95" s="21">
        <v>28</v>
      </c>
      <c r="P95" s="21">
        <v>29</v>
      </c>
      <c r="Q95" s="21">
        <v>30</v>
      </c>
      <c r="R95" s="21">
        <v>0</v>
      </c>
      <c r="S95" s="21">
        <v>0</v>
      </c>
      <c r="T95" s="21">
        <v>0</v>
      </c>
      <c r="U95" s="21">
        <v>0</v>
      </c>
      <c r="V95" s="21">
        <v>0</v>
      </c>
      <c r="W95" s="25">
        <v>1</v>
      </c>
      <c r="X95" s="25">
        <v>205</v>
      </c>
      <c r="Y95" s="25">
        <v>0</v>
      </c>
      <c r="Z95" s="25">
        <v>0</v>
      </c>
      <c r="AA95" s="25">
        <v>30</v>
      </c>
      <c r="AB95" s="25">
        <v>30</v>
      </c>
      <c r="AC95" s="25">
        <v>30</v>
      </c>
      <c r="AD95" s="25">
        <v>30</v>
      </c>
      <c r="AE95" s="25">
        <v>26</v>
      </c>
      <c r="AF95" s="25">
        <v>30</v>
      </c>
      <c r="AG95" s="25">
        <v>29</v>
      </c>
      <c r="AH95" s="25">
        <v>0</v>
      </c>
      <c r="AI95" s="25">
        <v>0</v>
      </c>
      <c r="AJ95" s="25">
        <v>0</v>
      </c>
      <c r="AK95" s="25">
        <v>0</v>
      </c>
      <c r="AL95" s="25">
        <v>0</v>
      </c>
      <c r="AM95" s="25">
        <v>0</v>
      </c>
      <c r="AN95">
        <v>1</v>
      </c>
      <c r="AP95">
        <f t="shared" si="11"/>
        <v>0</v>
      </c>
      <c r="AT95">
        <f t="shared" si="12"/>
        <v>0</v>
      </c>
      <c r="AU95">
        <f t="shared" si="13"/>
        <v>0</v>
      </c>
      <c r="AV95">
        <f t="shared" si="14"/>
        <v>0</v>
      </c>
      <c r="AW95">
        <f t="shared" si="15"/>
        <v>0</v>
      </c>
      <c r="AX95">
        <f t="shared" si="16"/>
        <v>0</v>
      </c>
      <c r="AY95">
        <f t="shared" si="17"/>
        <v>0</v>
      </c>
    </row>
    <row r="96" spans="1:51">
      <c r="A96">
        <v>3023507</v>
      </c>
      <c r="B96" t="s">
        <v>83</v>
      </c>
      <c r="C96" t="s">
        <v>8</v>
      </c>
      <c r="D96" t="s">
        <v>12</v>
      </c>
      <c r="E96" t="s">
        <v>12</v>
      </c>
      <c r="F96" t="s">
        <v>397</v>
      </c>
      <c r="G96" t="s">
        <v>138</v>
      </c>
      <c r="H96" t="s">
        <v>144</v>
      </c>
      <c r="I96" t="s">
        <v>426</v>
      </c>
      <c r="J96" s="21">
        <v>240</v>
      </c>
      <c r="K96" s="21">
        <v>30</v>
      </c>
      <c r="L96" s="21">
        <v>30</v>
      </c>
      <c r="M96" s="21">
        <v>60</v>
      </c>
      <c r="N96" s="21">
        <v>32</v>
      </c>
      <c r="O96" s="21">
        <v>29</v>
      </c>
      <c r="P96" s="21">
        <v>30</v>
      </c>
      <c r="Q96" s="21">
        <v>29</v>
      </c>
      <c r="R96" s="21">
        <v>0</v>
      </c>
      <c r="S96" s="21">
        <v>0</v>
      </c>
      <c r="T96" s="21">
        <v>0</v>
      </c>
      <c r="U96" s="21">
        <v>0</v>
      </c>
      <c r="V96" s="21">
        <v>0</v>
      </c>
      <c r="W96" s="25">
        <v>1</v>
      </c>
      <c r="X96" s="25">
        <v>241</v>
      </c>
      <c r="Y96" s="25">
        <v>0</v>
      </c>
      <c r="Z96" s="25">
        <v>0</v>
      </c>
      <c r="AA96" s="25">
        <v>30</v>
      </c>
      <c r="AB96" s="25">
        <v>30</v>
      </c>
      <c r="AC96" s="25">
        <v>30</v>
      </c>
      <c r="AD96" s="25">
        <v>60</v>
      </c>
      <c r="AE96" s="25">
        <v>31</v>
      </c>
      <c r="AF96" s="25">
        <v>30</v>
      </c>
      <c r="AG96" s="25">
        <v>30</v>
      </c>
      <c r="AH96" s="25">
        <v>0</v>
      </c>
      <c r="AI96" s="25">
        <v>0</v>
      </c>
      <c r="AJ96" s="25">
        <v>0</v>
      </c>
      <c r="AK96" s="25">
        <v>0</v>
      </c>
      <c r="AL96" s="25">
        <v>0</v>
      </c>
      <c r="AM96" s="25">
        <v>0</v>
      </c>
      <c r="AN96">
        <v>0</v>
      </c>
      <c r="AP96">
        <f t="shared" si="11"/>
        <v>0</v>
      </c>
      <c r="AT96">
        <f t="shared" si="12"/>
        <v>0</v>
      </c>
      <c r="AU96">
        <f t="shared" si="13"/>
        <v>0</v>
      </c>
      <c r="AV96">
        <f t="shared" si="14"/>
        <v>0</v>
      </c>
      <c r="AW96">
        <f t="shared" si="15"/>
        <v>0</v>
      </c>
      <c r="AX96">
        <f t="shared" si="16"/>
        <v>0</v>
      </c>
      <c r="AY96">
        <f t="shared" si="17"/>
        <v>0</v>
      </c>
    </row>
    <row r="97" spans="1:51">
      <c r="A97">
        <v>3023506</v>
      </c>
      <c r="B97" t="s">
        <v>84</v>
      </c>
      <c r="C97" t="s">
        <v>8</v>
      </c>
      <c r="D97" t="s">
        <v>12</v>
      </c>
      <c r="E97" t="s">
        <v>12</v>
      </c>
      <c r="F97" t="s">
        <v>397</v>
      </c>
      <c r="G97" t="s">
        <v>138</v>
      </c>
      <c r="H97" t="s">
        <v>144</v>
      </c>
      <c r="I97" t="s">
        <v>451</v>
      </c>
      <c r="J97" s="21">
        <v>323</v>
      </c>
      <c r="K97" s="21">
        <v>45</v>
      </c>
      <c r="L97" s="21">
        <v>59</v>
      </c>
      <c r="M97" s="21">
        <v>45</v>
      </c>
      <c r="N97" s="21">
        <v>44</v>
      </c>
      <c r="O97" s="21">
        <v>45</v>
      </c>
      <c r="P97" s="21">
        <v>44</v>
      </c>
      <c r="Q97" s="21">
        <v>41</v>
      </c>
      <c r="R97" s="21">
        <v>0</v>
      </c>
      <c r="S97" s="21">
        <v>0</v>
      </c>
      <c r="T97" s="21">
        <v>0</v>
      </c>
      <c r="U97" s="21">
        <v>0</v>
      </c>
      <c r="V97" s="21">
        <v>0</v>
      </c>
      <c r="W97" s="25">
        <v>7</v>
      </c>
      <c r="X97" s="25">
        <v>330</v>
      </c>
      <c r="Y97" s="25">
        <v>0</v>
      </c>
      <c r="Z97" s="25">
        <v>0</v>
      </c>
      <c r="AA97" s="25">
        <v>45</v>
      </c>
      <c r="AB97" s="25">
        <v>45</v>
      </c>
      <c r="AC97" s="25">
        <v>60</v>
      </c>
      <c r="AD97" s="25">
        <v>45</v>
      </c>
      <c r="AE97" s="25">
        <v>45</v>
      </c>
      <c r="AF97" s="25">
        <v>45</v>
      </c>
      <c r="AG97" s="25">
        <v>45</v>
      </c>
      <c r="AH97" s="25">
        <v>0</v>
      </c>
      <c r="AI97" s="25">
        <v>0</v>
      </c>
      <c r="AJ97" s="25">
        <v>0</v>
      </c>
      <c r="AK97" s="25">
        <v>0</v>
      </c>
      <c r="AL97" s="25">
        <v>0</v>
      </c>
      <c r="AM97" s="25">
        <v>0</v>
      </c>
      <c r="AN97">
        <v>0</v>
      </c>
      <c r="AP97">
        <f t="shared" si="11"/>
        <v>0</v>
      </c>
      <c r="AT97">
        <f t="shared" si="12"/>
        <v>0</v>
      </c>
      <c r="AU97">
        <f t="shared" si="13"/>
        <v>0</v>
      </c>
      <c r="AV97">
        <f t="shared" si="14"/>
        <v>0</v>
      </c>
      <c r="AW97">
        <f t="shared" si="15"/>
        <v>0</v>
      </c>
      <c r="AX97">
        <f t="shared" si="16"/>
        <v>0</v>
      </c>
      <c r="AY97">
        <f t="shared" si="17"/>
        <v>0</v>
      </c>
    </row>
    <row r="98" spans="1:51">
      <c r="A98">
        <v>3022052</v>
      </c>
      <c r="B98" t="s">
        <v>85</v>
      </c>
      <c r="C98" t="s">
        <v>8</v>
      </c>
      <c r="D98" t="s">
        <v>12</v>
      </c>
      <c r="E98" t="s">
        <v>12</v>
      </c>
      <c r="F98" t="s">
        <v>397</v>
      </c>
      <c r="G98" t="s">
        <v>138</v>
      </c>
      <c r="H98" t="s">
        <v>144</v>
      </c>
      <c r="I98" t="s">
        <v>452</v>
      </c>
      <c r="J98" s="21">
        <v>458</v>
      </c>
      <c r="K98" s="21">
        <v>60</v>
      </c>
      <c r="L98" s="21">
        <v>82</v>
      </c>
      <c r="M98" s="21">
        <v>88</v>
      </c>
      <c r="N98" s="21">
        <v>57</v>
      </c>
      <c r="O98" s="21">
        <v>59</v>
      </c>
      <c r="P98" s="21">
        <v>60</v>
      </c>
      <c r="Q98" s="21">
        <v>52</v>
      </c>
      <c r="R98" s="21">
        <v>0</v>
      </c>
      <c r="S98" s="21">
        <v>0</v>
      </c>
      <c r="T98" s="21">
        <v>0</v>
      </c>
      <c r="U98" s="21">
        <v>0</v>
      </c>
      <c r="V98" s="21">
        <v>0</v>
      </c>
      <c r="W98" s="25">
        <v>2</v>
      </c>
      <c r="X98" s="25">
        <v>460</v>
      </c>
      <c r="Y98" s="25">
        <v>30</v>
      </c>
      <c r="Z98" s="25">
        <v>0</v>
      </c>
      <c r="AA98" s="25">
        <v>71</v>
      </c>
      <c r="AB98" s="25">
        <v>61</v>
      </c>
      <c r="AC98" s="25">
        <v>77</v>
      </c>
      <c r="AD98" s="25">
        <v>84</v>
      </c>
      <c r="AE98" s="25">
        <v>57</v>
      </c>
      <c r="AF98" s="25">
        <v>55</v>
      </c>
      <c r="AG98" s="25">
        <v>55</v>
      </c>
      <c r="AH98" s="25">
        <v>0</v>
      </c>
      <c r="AI98" s="25">
        <v>0</v>
      </c>
      <c r="AJ98" s="25">
        <v>0</v>
      </c>
      <c r="AK98" s="25">
        <v>0</v>
      </c>
      <c r="AL98" s="25">
        <v>0</v>
      </c>
      <c r="AM98" s="25">
        <v>0</v>
      </c>
      <c r="AN98">
        <v>-14</v>
      </c>
      <c r="AP98">
        <f t="shared" si="11"/>
        <v>0</v>
      </c>
      <c r="AR98">
        <v>11</v>
      </c>
      <c r="AT98">
        <f t="shared" si="12"/>
        <v>0</v>
      </c>
      <c r="AU98">
        <f t="shared" si="13"/>
        <v>0</v>
      </c>
      <c r="AV98">
        <f t="shared" si="14"/>
        <v>11</v>
      </c>
      <c r="AW98">
        <f t="shared" si="15"/>
        <v>0</v>
      </c>
      <c r="AX98">
        <f t="shared" si="16"/>
        <v>0</v>
      </c>
      <c r="AY98">
        <f t="shared" si="17"/>
        <v>0</v>
      </c>
    </row>
    <row r="99" spans="1:51">
      <c r="A99">
        <v>3022070</v>
      </c>
      <c r="B99" t="s">
        <v>86</v>
      </c>
      <c r="C99" t="s">
        <v>8</v>
      </c>
      <c r="D99" t="s">
        <v>12</v>
      </c>
      <c r="E99" t="s">
        <v>12</v>
      </c>
      <c r="F99" t="s">
        <v>397</v>
      </c>
      <c r="G99" t="s">
        <v>138</v>
      </c>
      <c r="H99" t="s">
        <v>144</v>
      </c>
      <c r="I99" t="s">
        <v>412</v>
      </c>
      <c r="J99" s="21">
        <v>209</v>
      </c>
      <c r="K99" s="21">
        <v>31</v>
      </c>
      <c r="L99" s="21">
        <v>31</v>
      </c>
      <c r="M99" s="21">
        <v>29</v>
      </c>
      <c r="N99" s="21">
        <v>29</v>
      </c>
      <c r="O99" s="21">
        <v>29</v>
      </c>
      <c r="P99" s="21">
        <v>30</v>
      </c>
      <c r="Q99" s="21">
        <v>30</v>
      </c>
      <c r="R99" s="21">
        <v>0</v>
      </c>
      <c r="S99" s="21">
        <v>0</v>
      </c>
      <c r="T99" s="21">
        <v>0</v>
      </c>
      <c r="U99" s="21">
        <v>0</v>
      </c>
      <c r="V99" s="21">
        <v>0</v>
      </c>
      <c r="W99" s="25">
        <v>-3</v>
      </c>
      <c r="X99" s="25">
        <v>206</v>
      </c>
      <c r="Y99" s="25">
        <v>-1</v>
      </c>
      <c r="Z99" s="25">
        <v>0</v>
      </c>
      <c r="AA99" s="25">
        <v>28</v>
      </c>
      <c r="AB99" s="25">
        <v>30</v>
      </c>
      <c r="AC99" s="25">
        <v>29</v>
      </c>
      <c r="AD99" s="25">
        <v>29</v>
      </c>
      <c r="AE99" s="25">
        <v>30</v>
      </c>
      <c r="AF99" s="25">
        <v>29</v>
      </c>
      <c r="AG99" s="25">
        <v>31</v>
      </c>
      <c r="AH99" s="25">
        <v>0</v>
      </c>
      <c r="AI99" s="25">
        <v>0</v>
      </c>
      <c r="AJ99" s="25">
        <v>0</v>
      </c>
      <c r="AK99" s="25">
        <v>0</v>
      </c>
      <c r="AL99" s="25">
        <v>0</v>
      </c>
      <c r="AM99" s="25">
        <v>0</v>
      </c>
      <c r="AN99">
        <v>-3</v>
      </c>
      <c r="AP99">
        <f t="shared" si="11"/>
        <v>0</v>
      </c>
      <c r="AT99">
        <f t="shared" si="12"/>
        <v>0</v>
      </c>
      <c r="AU99">
        <f t="shared" si="13"/>
        <v>0</v>
      </c>
      <c r="AV99">
        <f t="shared" si="14"/>
        <v>0</v>
      </c>
      <c r="AW99">
        <f t="shared" si="15"/>
        <v>0</v>
      </c>
      <c r="AX99">
        <f t="shared" si="16"/>
        <v>0</v>
      </c>
      <c r="AY99">
        <f t="shared" si="17"/>
        <v>0</v>
      </c>
    </row>
    <row r="100" spans="1:51">
      <c r="A100">
        <v>3023316</v>
      </c>
      <c r="B100" t="s">
        <v>87</v>
      </c>
      <c r="C100" t="s">
        <v>8</v>
      </c>
      <c r="D100" t="s">
        <v>12</v>
      </c>
      <c r="E100" t="s">
        <v>12</v>
      </c>
      <c r="F100" t="s">
        <v>397</v>
      </c>
      <c r="G100" t="s">
        <v>138</v>
      </c>
      <c r="H100" t="s">
        <v>144</v>
      </c>
      <c r="I100" t="s">
        <v>412</v>
      </c>
      <c r="J100" s="21">
        <v>210</v>
      </c>
      <c r="K100" s="21">
        <v>30</v>
      </c>
      <c r="L100" s="21">
        <v>30</v>
      </c>
      <c r="M100" s="21">
        <v>30</v>
      </c>
      <c r="N100" s="21">
        <v>30</v>
      </c>
      <c r="O100" s="21">
        <v>30</v>
      </c>
      <c r="P100" s="21">
        <v>30</v>
      </c>
      <c r="Q100" s="21">
        <v>30</v>
      </c>
      <c r="R100" s="21">
        <v>0</v>
      </c>
      <c r="S100" s="21">
        <v>0</v>
      </c>
      <c r="T100" s="21">
        <v>0</v>
      </c>
      <c r="U100" s="21">
        <v>0</v>
      </c>
      <c r="V100" s="21">
        <v>0</v>
      </c>
      <c r="W100" s="25">
        <v>-1</v>
      </c>
      <c r="X100" s="25">
        <v>209</v>
      </c>
      <c r="Y100" s="25">
        <v>0</v>
      </c>
      <c r="Z100" s="25">
        <v>0</v>
      </c>
      <c r="AA100" s="25">
        <v>30</v>
      </c>
      <c r="AB100" s="25">
        <v>30</v>
      </c>
      <c r="AC100" s="25">
        <v>30</v>
      </c>
      <c r="AD100" s="25">
        <v>31</v>
      </c>
      <c r="AE100" s="25">
        <v>29</v>
      </c>
      <c r="AF100" s="25">
        <v>30</v>
      </c>
      <c r="AG100" s="25">
        <v>29</v>
      </c>
      <c r="AH100" s="25">
        <v>0</v>
      </c>
      <c r="AI100" s="25">
        <v>0</v>
      </c>
      <c r="AJ100" s="25">
        <v>0</v>
      </c>
      <c r="AK100" s="25">
        <v>0</v>
      </c>
      <c r="AL100" s="25">
        <v>0</v>
      </c>
      <c r="AM100" s="25">
        <v>0</v>
      </c>
      <c r="AN100">
        <v>1</v>
      </c>
      <c r="AP100">
        <f t="shared" si="11"/>
        <v>0</v>
      </c>
      <c r="AT100">
        <f t="shared" si="12"/>
        <v>0</v>
      </c>
      <c r="AU100">
        <f t="shared" si="13"/>
        <v>0</v>
      </c>
      <c r="AV100">
        <f t="shared" si="14"/>
        <v>0</v>
      </c>
      <c r="AW100">
        <f t="shared" si="15"/>
        <v>0</v>
      </c>
      <c r="AX100">
        <f t="shared" si="16"/>
        <v>0</v>
      </c>
      <c r="AY100">
        <f t="shared" si="17"/>
        <v>0</v>
      </c>
    </row>
    <row r="101" spans="1:51">
      <c r="A101">
        <v>3022055</v>
      </c>
      <c r="B101" t="s">
        <v>88</v>
      </c>
      <c r="C101" t="s">
        <v>8</v>
      </c>
      <c r="D101" t="s">
        <v>12</v>
      </c>
      <c r="E101" t="s">
        <v>12</v>
      </c>
      <c r="F101" t="s">
        <v>397</v>
      </c>
      <c r="G101" t="s">
        <v>138</v>
      </c>
      <c r="H101" t="s">
        <v>144</v>
      </c>
      <c r="I101" t="s">
        <v>453</v>
      </c>
      <c r="J101" s="21">
        <v>212</v>
      </c>
      <c r="K101" s="21">
        <v>24</v>
      </c>
      <c r="L101" s="21">
        <v>30</v>
      </c>
      <c r="M101" s="21">
        <v>29</v>
      </c>
      <c r="N101" s="21">
        <v>30</v>
      </c>
      <c r="O101" s="21">
        <v>45</v>
      </c>
      <c r="P101" s="21">
        <v>30</v>
      </c>
      <c r="Q101" s="21">
        <v>24</v>
      </c>
      <c r="R101" s="21">
        <v>0</v>
      </c>
      <c r="S101" s="21">
        <v>0</v>
      </c>
      <c r="T101" s="21">
        <v>0</v>
      </c>
      <c r="U101" s="21">
        <v>0</v>
      </c>
      <c r="V101" s="21">
        <v>0</v>
      </c>
      <c r="W101" s="25">
        <v>1</v>
      </c>
      <c r="X101" s="25">
        <v>213</v>
      </c>
      <c r="Y101" s="25">
        <v>4</v>
      </c>
      <c r="Z101" s="25">
        <v>0</v>
      </c>
      <c r="AA101" s="25">
        <v>30</v>
      </c>
      <c r="AB101" s="25">
        <v>28</v>
      </c>
      <c r="AC101" s="25">
        <v>26</v>
      </c>
      <c r="AD101" s="25">
        <v>29</v>
      </c>
      <c r="AE101" s="25">
        <v>28</v>
      </c>
      <c r="AF101" s="25">
        <v>43</v>
      </c>
      <c r="AG101" s="25">
        <v>29</v>
      </c>
      <c r="AH101" s="25">
        <v>0</v>
      </c>
      <c r="AI101" s="25">
        <v>0</v>
      </c>
      <c r="AJ101" s="25">
        <v>0</v>
      </c>
      <c r="AK101" s="25">
        <v>0</v>
      </c>
      <c r="AL101" s="25">
        <v>0</v>
      </c>
      <c r="AM101" s="25">
        <v>0</v>
      </c>
      <c r="AN101">
        <v>1</v>
      </c>
      <c r="AP101">
        <f t="shared" si="11"/>
        <v>0</v>
      </c>
      <c r="AT101">
        <f t="shared" si="12"/>
        <v>0</v>
      </c>
      <c r="AU101">
        <f t="shared" si="13"/>
        <v>0</v>
      </c>
      <c r="AV101">
        <f t="shared" si="14"/>
        <v>0</v>
      </c>
      <c r="AW101">
        <f t="shared" si="15"/>
        <v>0</v>
      </c>
      <c r="AX101">
        <f t="shared" si="16"/>
        <v>0</v>
      </c>
      <c r="AY101">
        <f t="shared" si="17"/>
        <v>0</v>
      </c>
    </row>
    <row r="102" spans="1:51">
      <c r="A102">
        <v>3022057</v>
      </c>
      <c r="B102" t="s">
        <v>89</v>
      </c>
      <c r="C102" t="s">
        <v>8</v>
      </c>
      <c r="D102" t="s">
        <v>12</v>
      </c>
      <c r="E102" t="s">
        <v>12</v>
      </c>
      <c r="F102" t="s">
        <v>397</v>
      </c>
      <c r="G102" t="s">
        <v>138</v>
      </c>
      <c r="H102" t="s">
        <v>144</v>
      </c>
      <c r="I102" t="s">
        <v>454</v>
      </c>
      <c r="J102" s="21">
        <v>468</v>
      </c>
      <c r="K102" s="21">
        <v>57</v>
      </c>
      <c r="L102" s="21">
        <v>59</v>
      </c>
      <c r="M102" s="21">
        <v>81</v>
      </c>
      <c r="N102" s="21">
        <v>68</v>
      </c>
      <c r="O102" s="21">
        <v>75</v>
      </c>
      <c r="P102" s="21">
        <v>68</v>
      </c>
      <c r="Q102" s="21">
        <v>60</v>
      </c>
      <c r="R102" s="21">
        <v>0</v>
      </c>
      <c r="S102" s="21">
        <v>0</v>
      </c>
      <c r="T102" s="21">
        <v>0</v>
      </c>
      <c r="U102" s="21">
        <v>0</v>
      </c>
      <c r="V102" s="21">
        <v>0</v>
      </c>
      <c r="W102" s="25">
        <v>30</v>
      </c>
      <c r="X102" s="25">
        <v>498</v>
      </c>
      <c r="Y102" s="25">
        <v>30</v>
      </c>
      <c r="Z102" s="25">
        <v>0</v>
      </c>
      <c r="AA102" s="25">
        <v>76</v>
      </c>
      <c r="AB102" s="25">
        <v>59</v>
      </c>
      <c r="AC102" s="25">
        <v>56</v>
      </c>
      <c r="AD102" s="25">
        <v>92</v>
      </c>
      <c r="AE102" s="25">
        <v>73</v>
      </c>
      <c r="AF102" s="25">
        <v>77</v>
      </c>
      <c r="AG102" s="25">
        <v>65</v>
      </c>
      <c r="AH102" s="25">
        <v>0</v>
      </c>
      <c r="AI102" s="25">
        <v>0</v>
      </c>
      <c r="AJ102" s="25">
        <v>0</v>
      </c>
      <c r="AK102" s="25">
        <v>0</v>
      </c>
      <c r="AL102" s="25">
        <v>0</v>
      </c>
      <c r="AM102" s="25">
        <v>0</v>
      </c>
      <c r="AN102">
        <v>6</v>
      </c>
      <c r="AP102">
        <f t="shared" si="11"/>
        <v>0</v>
      </c>
      <c r="AT102">
        <f t="shared" si="12"/>
        <v>0</v>
      </c>
      <c r="AU102">
        <f t="shared" si="13"/>
        <v>0</v>
      </c>
      <c r="AV102">
        <f t="shared" si="14"/>
        <v>0</v>
      </c>
      <c r="AW102">
        <f t="shared" si="15"/>
        <v>0</v>
      </c>
      <c r="AX102">
        <f t="shared" si="16"/>
        <v>0</v>
      </c>
      <c r="AY102">
        <f t="shared" si="17"/>
        <v>0</v>
      </c>
    </row>
    <row r="103" spans="1:51">
      <c r="A103">
        <v>3022076</v>
      </c>
      <c r="B103" t="s">
        <v>90</v>
      </c>
      <c r="C103" t="s">
        <v>8</v>
      </c>
      <c r="D103" t="s">
        <v>12</v>
      </c>
      <c r="E103" t="s">
        <v>12</v>
      </c>
      <c r="F103" t="s">
        <v>397</v>
      </c>
      <c r="G103" t="s">
        <v>138</v>
      </c>
      <c r="H103" t="s">
        <v>144</v>
      </c>
      <c r="I103" t="s">
        <v>455</v>
      </c>
      <c r="J103" s="21">
        <v>433</v>
      </c>
      <c r="K103" s="21">
        <v>59</v>
      </c>
      <c r="L103" s="21">
        <v>59</v>
      </c>
      <c r="M103" s="21">
        <v>61</v>
      </c>
      <c r="N103" s="21">
        <v>59</v>
      </c>
      <c r="O103" s="21">
        <v>59</v>
      </c>
      <c r="P103" s="21">
        <v>78</v>
      </c>
      <c r="Q103" s="21">
        <v>58</v>
      </c>
      <c r="R103" s="21">
        <v>0</v>
      </c>
      <c r="S103" s="21">
        <v>0</v>
      </c>
      <c r="T103" s="21">
        <v>0</v>
      </c>
      <c r="U103" s="21">
        <v>0</v>
      </c>
      <c r="V103" s="21">
        <v>0</v>
      </c>
      <c r="W103" s="25">
        <v>4</v>
      </c>
      <c r="X103" s="25">
        <v>437</v>
      </c>
      <c r="Y103" s="25">
        <v>0</v>
      </c>
      <c r="Z103" s="25">
        <v>0</v>
      </c>
      <c r="AA103" s="25">
        <v>58</v>
      </c>
      <c r="AB103" s="25">
        <v>60</v>
      </c>
      <c r="AC103" s="25">
        <v>59</v>
      </c>
      <c r="AD103" s="25">
        <v>55</v>
      </c>
      <c r="AE103" s="25">
        <v>59</v>
      </c>
      <c r="AF103" s="25">
        <v>58</v>
      </c>
      <c r="AG103" s="25">
        <v>88</v>
      </c>
      <c r="AH103" s="25">
        <v>0</v>
      </c>
      <c r="AI103" s="25">
        <v>0</v>
      </c>
      <c r="AJ103" s="25">
        <v>0</v>
      </c>
      <c r="AK103" s="25">
        <v>0</v>
      </c>
      <c r="AL103" s="25">
        <v>0</v>
      </c>
      <c r="AM103" s="25">
        <v>0</v>
      </c>
      <c r="AN103">
        <v>-30</v>
      </c>
      <c r="AP103">
        <f t="shared" si="11"/>
        <v>0</v>
      </c>
      <c r="AT103">
        <f t="shared" si="12"/>
        <v>0</v>
      </c>
      <c r="AU103">
        <f t="shared" si="13"/>
        <v>0</v>
      </c>
      <c r="AV103">
        <f t="shared" si="14"/>
        <v>0</v>
      </c>
      <c r="AW103">
        <f t="shared" si="15"/>
        <v>0</v>
      </c>
      <c r="AX103">
        <f t="shared" si="16"/>
        <v>0</v>
      </c>
      <c r="AY103">
        <f t="shared" si="17"/>
        <v>0</v>
      </c>
    </row>
    <row r="104" spans="1:51">
      <c r="A104">
        <v>3022060</v>
      </c>
      <c r="B104" t="s">
        <v>91</v>
      </c>
      <c r="C104" t="s">
        <v>8</v>
      </c>
      <c r="D104" t="s">
        <v>12</v>
      </c>
      <c r="E104" t="s">
        <v>12</v>
      </c>
      <c r="F104" t="s">
        <v>397</v>
      </c>
      <c r="G104" t="s">
        <v>138</v>
      </c>
      <c r="H104" t="s">
        <v>144</v>
      </c>
      <c r="I104" t="s">
        <v>413</v>
      </c>
      <c r="J104" s="21">
        <v>417</v>
      </c>
      <c r="K104" s="21">
        <v>61</v>
      </c>
      <c r="L104" s="21">
        <v>59</v>
      </c>
      <c r="M104" s="21">
        <v>60</v>
      </c>
      <c r="N104" s="21">
        <v>60</v>
      </c>
      <c r="O104" s="21">
        <v>59</v>
      </c>
      <c r="P104" s="21">
        <v>59</v>
      </c>
      <c r="Q104" s="21">
        <v>59</v>
      </c>
      <c r="R104" s="21">
        <v>0</v>
      </c>
      <c r="S104" s="21">
        <v>0</v>
      </c>
      <c r="T104" s="21">
        <v>0</v>
      </c>
      <c r="U104" s="21">
        <v>0</v>
      </c>
      <c r="V104" s="21">
        <v>0</v>
      </c>
      <c r="W104" s="25">
        <v>-7</v>
      </c>
      <c r="X104" s="25">
        <v>410</v>
      </c>
      <c r="Y104" s="25">
        <v>-1</v>
      </c>
      <c r="Z104" s="25">
        <v>0</v>
      </c>
      <c r="AA104" s="25">
        <v>60</v>
      </c>
      <c r="AB104" s="25">
        <v>59</v>
      </c>
      <c r="AC104" s="25">
        <v>60</v>
      </c>
      <c r="AD104" s="25">
        <v>58</v>
      </c>
      <c r="AE104" s="25">
        <v>59</v>
      </c>
      <c r="AF104" s="25">
        <v>58</v>
      </c>
      <c r="AG104" s="25">
        <v>56</v>
      </c>
      <c r="AH104" s="25">
        <v>0</v>
      </c>
      <c r="AI104" s="25">
        <v>0</v>
      </c>
      <c r="AJ104" s="25">
        <v>0</v>
      </c>
      <c r="AK104" s="25">
        <v>0</v>
      </c>
      <c r="AL104" s="25">
        <v>0</v>
      </c>
      <c r="AM104" s="25">
        <v>0</v>
      </c>
      <c r="AN104">
        <v>4</v>
      </c>
      <c r="AP104">
        <f t="shared" si="11"/>
        <v>0</v>
      </c>
      <c r="AT104">
        <f t="shared" si="12"/>
        <v>0</v>
      </c>
      <c r="AU104">
        <f t="shared" si="13"/>
        <v>0</v>
      </c>
      <c r="AV104">
        <f t="shared" si="14"/>
        <v>0</v>
      </c>
      <c r="AW104">
        <f t="shared" si="15"/>
        <v>0</v>
      </c>
      <c r="AX104">
        <f t="shared" si="16"/>
        <v>0</v>
      </c>
      <c r="AY104">
        <f t="shared" si="17"/>
        <v>0</v>
      </c>
    </row>
    <row r="105" spans="1:51">
      <c r="A105">
        <v>3023518</v>
      </c>
      <c r="B105" t="s">
        <v>92</v>
      </c>
      <c r="C105" t="s">
        <v>8</v>
      </c>
      <c r="D105" t="s">
        <v>12</v>
      </c>
      <c r="E105" t="s">
        <v>12</v>
      </c>
      <c r="F105" t="s">
        <v>397</v>
      </c>
      <c r="G105" t="s">
        <v>138</v>
      </c>
      <c r="H105" t="s">
        <v>144</v>
      </c>
      <c r="I105" t="s">
        <v>456</v>
      </c>
      <c r="J105" s="21">
        <v>433</v>
      </c>
      <c r="K105" s="21">
        <v>54</v>
      </c>
      <c r="L105" s="21">
        <v>56</v>
      </c>
      <c r="M105" s="21">
        <v>60</v>
      </c>
      <c r="N105" s="21">
        <v>59</v>
      </c>
      <c r="O105" s="21">
        <v>84</v>
      </c>
      <c r="P105" s="21">
        <v>60</v>
      </c>
      <c r="Q105" s="21">
        <v>60</v>
      </c>
      <c r="R105" s="21">
        <v>0</v>
      </c>
      <c r="S105" s="21">
        <v>0</v>
      </c>
      <c r="T105" s="21">
        <v>0</v>
      </c>
      <c r="U105" s="21">
        <v>0</v>
      </c>
      <c r="V105" s="21">
        <v>0</v>
      </c>
      <c r="W105" s="25">
        <v>8</v>
      </c>
      <c r="X105" s="25">
        <v>441</v>
      </c>
      <c r="Y105" s="25">
        <v>5</v>
      </c>
      <c r="Z105" s="25">
        <v>0</v>
      </c>
      <c r="AA105" s="25">
        <v>58</v>
      </c>
      <c r="AB105" s="25">
        <v>60</v>
      </c>
      <c r="AC105" s="25">
        <v>58</v>
      </c>
      <c r="AD105" s="25">
        <v>59</v>
      </c>
      <c r="AE105" s="25">
        <v>59</v>
      </c>
      <c r="AF105" s="25">
        <v>87</v>
      </c>
      <c r="AG105" s="25">
        <v>60</v>
      </c>
      <c r="AH105" s="25">
        <v>0</v>
      </c>
      <c r="AI105" s="25">
        <v>0</v>
      </c>
      <c r="AJ105" s="25">
        <v>0</v>
      </c>
      <c r="AK105" s="25">
        <v>0</v>
      </c>
      <c r="AL105" s="25">
        <v>0</v>
      </c>
      <c r="AM105" s="25">
        <v>0</v>
      </c>
      <c r="AN105">
        <v>-2</v>
      </c>
      <c r="AP105">
        <f t="shared" si="11"/>
        <v>0</v>
      </c>
      <c r="AT105">
        <f t="shared" si="12"/>
        <v>0</v>
      </c>
      <c r="AU105">
        <f t="shared" si="13"/>
        <v>0</v>
      </c>
      <c r="AV105">
        <f t="shared" si="14"/>
        <v>0</v>
      </c>
      <c r="AW105">
        <f t="shared" si="15"/>
        <v>0</v>
      </c>
      <c r="AX105">
        <f t="shared" si="16"/>
        <v>0</v>
      </c>
      <c r="AY105">
        <f t="shared" si="17"/>
        <v>0</v>
      </c>
    </row>
    <row r="106" spans="1:51">
      <c r="A106">
        <v>3022054</v>
      </c>
      <c r="B106" t="s">
        <v>93</v>
      </c>
      <c r="C106" t="s">
        <v>8</v>
      </c>
      <c r="D106" t="s">
        <v>12</v>
      </c>
      <c r="E106" t="s">
        <v>12</v>
      </c>
      <c r="F106" t="s">
        <v>397</v>
      </c>
      <c r="G106" t="s">
        <v>138</v>
      </c>
      <c r="H106" t="s">
        <v>144</v>
      </c>
      <c r="I106" t="s">
        <v>457</v>
      </c>
      <c r="J106" s="21">
        <v>240</v>
      </c>
      <c r="K106" s="21">
        <v>30</v>
      </c>
      <c r="L106" s="21">
        <v>30</v>
      </c>
      <c r="M106" s="21">
        <v>30</v>
      </c>
      <c r="N106" s="21">
        <v>61</v>
      </c>
      <c r="O106" s="21">
        <v>30</v>
      </c>
      <c r="P106" s="21">
        <v>30</v>
      </c>
      <c r="Q106" s="21">
        <v>29</v>
      </c>
      <c r="R106" s="21">
        <v>0</v>
      </c>
      <c r="S106" s="21">
        <v>0</v>
      </c>
      <c r="T106" s="21">
        <v>0</v>
      </c>
      <c r="U106" s="21">
        <v>0</v>
      </c>
      <c r="V106" s="21">
        <v>0</v>
      </c>
      <c r="W106" s="25">
        <v>-1</v>
      </c>
      <c r="X106" s="25">
        <v>239</v>
      </c>
      <c r="Y106" s="25">
        <v>0</v>
      </c>
      <c r="Z106" s="25">
        <v>0</v>
      </c>
      <c r="AA106" s="25">
        <v>30</v>
      </c>
      <c r="AB106" s="25">
        <v>30</v>
      </c>
      <c r="AC106" s="25">
        <v>31</v>
      </c>
      <c r="AD106" s="25">
        <v>29</v>
      </c>
      <c r="AE106" s="25">
        <v>60</v>
      </c>
      <c r="AF106" s="25">
        <v>30</v>
      </c>
      <c r="AG106" s="25">
        <v>29</v>
      </c>
      <c r="AH106" s="25">
        <v>0</v>
      </c>
      <c r="AI106" s="25">
        <v>0</v>
      </c>
      <c r="AJ106" s="25">
        <v>0</v>
      </c>
      <c r="AK106" s="25">
        <v>0</v>
      </c>
      <c r="AL106" s="25">
        <v>0</v>
      </c>
      <c r="AM106" s="25">
        <v>0</v>
      </c>
      <c r="AN106">
        <v>1</v>
      </c>
      <c r="AP106">
        <f t="shared" si="11"/>
        <v>0</v>
      </c>
      <c r="AT106">
        <f t="shared" si="12"/>
        <v>0</v>
      </c>
      <c r="AU106">
        <f t="shared" si="13"/>
        <v>0</v>
      </c>
      <c r="AV106">
        <f t="shared" si="14"/>
        <v>0</v>
      </c>
      <c r="AW106">
        <f t="shared" si="15"/>
        <v>0</v>
      </c>
      <c r="AX106">
        <f t="shared" si="16"/>
        <v>0</v>
      </c>
      <c r="AY106">
        <f t="shared" si="17"/>
        <v>0</v>
      </c>
    </row>
    <row r="107" spans="1:51">
      <c r="A107">
        <v>3028888</v>
      </c>
      <c r="B107" t="s">
        <v>458</v>
      </c>
      <c r="C107" t="s">
        <v>8</v>
      </c>
      <c r="D107" t="s">
        <v>12</v>
      </c>
      <c r="E107" t="s">
        <v>12</v>
      </c>
      <c r="F107" t="s">
        <v>397</v>
      </c>
      <c r="G107" t="s">
        <v>138</v>
      </c>
      <c r="H107" t="s">
        <v>144</v>
      </c>
      <c r="I107" t="s">
        <v>459</v>
      </c>
      <c r="J107" s="21"/>
      <c r="K107" s="21"/>
      <c r="L107" s="21"/>
      <c r="M107" s="21">
        <v>0</v>
      </c>
      <c r="N107" s="21">
        <v>0</v>
      </c>
      <c r="O107" s="21">
        <v>0</v>
      </c>
      <c r="P107" s="21">
        <v>0</v>
      </c>
      <c r="Q107" s="21">
        <v>0</v>
      </c>
      <c r="R107" s="21">
        <v>0</v>
      </c>
      <c r="S107" s="21">
        <v>0</v>
      </c>
      <c r="T107" s="21">
        <v>0</v>
      </c>
      <c r="U107" s="21">
        <v>0</v>
      </c>
      <c r="V107" s="21">
        <v>0</v>
      </c>
      <c r="W107" s="25">
        <v>0</v>
      </c>
      <c r="X107" s="25">
        <v>0</v>
      </c>
      <c r="Y107" s="25">
        <v>0</v>
      </c>
      <c r="Z107" s="25">
        <v>0</v>
      </c>
      <c r="AA107" s="25">
        <v>0</v>
      </c>
      <c r="AB107" s="25">
        <v>0</v>
      </c>
      <c r="AC107" s="25">
        <v>0</v>
      </c>
      <c r="AD107" s="25">
        <v>0</v>
      </c>
      <c r="AE107" s="25">
        <v>0</v>
      </c>
      <c r="AF107" s="25">
        <v>0</v>
      </c>
      <c r="AG107" s="25">
        <v>0</v>
      </c>
      <c r="AH107" s="25">
        <v>0</v>
      </c>
      <c r="AI107" s="25">
        <v>0</v>
      </c>
      <c r="AJ107" s="25">
        <v>0</v>
      </c>
      <c r="AK107" s="25">
        <v>0</v>
      </c>
      <c r="AL107" s="25">
        <v>0</v>
      </c>
      <c r="AM107" s="25">
        <v>0</v>
      </c>
    </row>
    <row r="108" spans="1:51">
      <c r="A108">
        <v>0</v>
      </c>
      <c r="B108" t="s">
        <v>10</v>
      </c>
      <c r="C108" t="s">
        <v>10</v>
      </c>
      <c r="D108" t="s">
        <v>10</v>
      </c>
      <c r="E108" t="s">
        <v>10</v>
      </c>
      <c r="F108">
        <v>0</v>
      </c>
      <c r="G108">
        <v>0</v>
      </c>
      <c r="H108" t="s">
        <v>10</v>
      </c>
      <c r="I108" t="s">
        <v>399</v>
      </c>
      <c r="J108" s="21">
        <v>0</v>
      </c>
      <c r="K108" s="21">
        <v>0</v>
      </c>
      <c r="L108" s="21">
        <v>0</v>
      </c>
      <c r="M108" s="21">
        <v>0</v>
      </c>
      <c r="N108" s="21">
        <v>0</v>
      </c>
      <c r="O108" s="21">
        <v>0</v>
      </c>
      <c r="P108" s="21">
        <v>0</v>
      </c>
      <c r="Q108" s="21">
        <v>0</v>
      </c>
      <c r="R108" s="21">
        <v>0</v>
      </c>
      <c r="S108" s="21">
        <v>0</v>
      </c>
      <c r="T108" s="21">
        <v>0</v>
      </c>
      <c r="U108" s="21">
        <v>0</v>
      </c>
      <c r="V108" s="21">
        <v>0</v>
      </c>
      <c r="W108" s="25">
        <v>0</v>
      </c>
      <c r="X108" s="25">
        <v>0</v>
      </c>
      <c r="Y108" s="25">
        <v>0</v>
      </c>
      <c r="Z108" s="25">
        <v>0</v>
      </c>
      <c r="AA108" s="25">
        <v>0</v>
      </c>
      <c r="AB108" s="25">
        <v>0</v>
      </c>
      <c r="AC108" s="25">
        <v>0</v>
      </c>
      <c r="AD108" s="25">
        <v>0</v>
      </c>
      <c r="AE108" s="25">
        <v>0</v>
      </c>
      <c r="AF108" s="25">
        <v>0</v>
      </c>
      <c r="AG108" s="25">
        <v>0</v>
      </c>
      <c r="AH108" s="25">
        <v>0</v>
      </c>
      <c r="AI108" s="25">
        <v>0</v>
      </c>
      <c r="AJ108" s="25">
        <v>0</v>
      </c>
      <c r="AK108" s="25">
        <v>0</v>
      </c>
      <c r="AL108" s="25">
        <v>0</v>
      </c>
      <c r="AM108" s="25">
        <v>0</v>
      </c>
      <c r="AN108">
        <v>0</v>
      </c>
      <c r="AO108">
        <f t="shared" ref="AO108:AO148" si="18">IF(D108="Primary",AN108,0)</f>
        <v>0</v>
      </c>
      <c r="AT108">
        <f t="shared" si="12"/>
        <v>0</v>
      </c>
      <c r="AU108">
        <f t="shared" si="13"/>
        <v>0</v>
      </c>
      <c r="AV108">
        <f t="shared" si="14"/>
        <v>0</v>
      </c>
      <c r="AW108">
        <f t="shared" si="15"/>
        <v>0</v>
      </c>
      <c r="AX108">
        <f t="shared" si="16"/>
        <v>0</v>
      </c>
      <c r="AY108">
        <f t="shared" si="17"/>
        <v>0</v>
      </c>
    </row>
    <row r="109" spans="1:51">
      <c r="A109">
        <v>0</v>
      </c>
      <c r="B109" t="s">
        <v>10</v>
      </c>
      <c r="C109" t="s">
        <v>10</v>
      </c>
      <c r="D109" t="s">
        <v>10</v>
      </c>
      <c r="E109" t="s">
        <v>10</v>
      </c>
      <c r="F109">
        <v>0</v>
      </c>
      <c r="G109">
        <v>0</v>
      </c>
      <c r="H109" t="s">
        <v>10</v>
      </c>
      <c r="I109" t="s">
        <v>399</v>
      </c>
      <c r="J109" s="21">
        <v>0</v>
      </c>
      <c r="K109" s="21">
        <v>0</v>
      </c>
      <c r="L109" s="21">
        <v>0</v>
      </c>
      <c r="M109" s="21">
        <v>0</v>
      </c>
      <c r="N109" s="21">
        <v>0</v>
      </c>
      <c r="O109" s="21">
        <v>0</v>
      </c>
      <c r="P109" s="21">
        <v>0</v>
      </c>
      <c r="Q109" s="21">
        <v>0</v>
      </c>
      <c r="R109" s="21">
        <v>0</v>
      </c>
      <c r="S109" s="21">
        <v>0</v>
      </c>
      <c r="T109" s="21">
        <v>0</v>
      </c>
      <c r="U109" s="21">
        <v>0</v>
      </c>
      <c r="V109" s="21">
        <v>0</v>
      </c>
      <c r="W109" s="25">
        <v>0</v>
      </c>
      <c r="X109" s="25">
        <v>0</v>
      </c>
      <c r="Y109" s="25">
        <v>0</v>
      </c>
      <c r="Z109" s="25">
        <v>0</v>
      </c>
      <c r="AA109" s="25">
        <v>0</v>
      </c>
      <c r="AB109" s="25">
        <v>0</v>
      </c>
      <c r="AC109" s="25">
        <v>0</v>
      </c>
      <c r="AD109" s="25">
        <v>0</v>
      </c>
      <c r="AE109" s="25">
        <v>0</v>
      </c>
      <c r="AF109" s="25">
        <v>0</v>
      </c>
      <c r="AG109" s="25">
        <v>0</v>
      </c>
      <c r="AH109" s="25">
        <v>0</v>
      </c>
      <c r="AI109" s="25">
        <v>0</v>
      </c>
      <c r="AJ109" s="25">
        <v>0</v>
      </c>
      <c r="AK109" s="25">
        <v>0</v>
      </c>
      <c r="AL109" s="25">
        <v>0</v>
      </c>
      <c r="AM109" s="25">
        <v>0</v>
      </c>
      <c r="AN109">
        <v>0</v>
      </c>
      <c r="AO109">
        <f t="shared" si="18"/>
        <v>0</v>
      </c>
      <c r="AT109">
        <f t="shared" si="12"/>
        <v>0</v>
      </c>
      <c r="AU109">
        <f t="shared" si="13"/>
        <v>0</v>
      </c>
      <c r="AV109">
        <f t="shared" si="14"/>
        <v>0</v>
      </c>
      <c r="AW109">
        <f t="shared" si="15"/>
        <v>0</v>
      </c>
      <c r="AX109">
        <f t="shared" si="16"/>
        <v>0</v>
      </c>
      <c r="AY109">
        <f t="shared" si="17"/>
        <v>0</v>
      </c>
    </row>
    <row r="110" spans="1:51">
      <c r="A110">
        <v>3025408</v>
      </c>
      <c r="B110" t="s">
        <v>94</v>
      </c>
      <c r="C110" t="s">
        <v>8</v>
      </c>
      <c r="D110" t="s">
        <v>95</v>
      </c>
      <c r="E110" t="s">
        <v>95</v>
      </c>
      <c r="F110" t="s">
        <v>397</v>
      </c>
      <c r="G110" t="s">
        <v>145</v>
      </c>
      <c r="H110" t="s">
        <v>149</v>
      </c>
      <c r="I110" t="s">
        <v>460</v>
      </c>
      <c r="J110" s="21">
        <v>532</v>
      </c>
      <c r="K110" s="21">
        <v>0</v>
      </c>
      <c r="L110" s="21">
        <v>0</v>
      </c>
      <c r="M110" s="21">
        <v>0</v>
      </c>
      <c r="N110" s="21">
        <v>0</v>
      </c>
      <c r="O110" s="21">
        <v>0</v>
      </c>
      <c r="P110" s="21">
        <v>0</v>
      </c>
      <c r="Q110" s="21">
        <v>0</v>
      </c>
      <c r="R110" s="21">
        <v>90</v>
      </c>
      <c r="S110" s="21">
        <v>77</v>
      </c>
      <c r="T110" s="21">
        <v>103</v>
      </c>
      <c r="U110" s="21">
        <v>127</v>
      </c>
      <c r="V110" s="21">
        <v>135</v>
      </c>
      <c r="W110" s="25">
        <v>-42</v>
      </c>
      <c r="X110" s="25">
        <v>490</v>
      </c>
      <c r="Y110" s="25">
        <v>0</v>
      </c>
      <c r="Z110" s="25">
        <v>10</v>
      </c>
      <c r="AA110" s="25">
        <v>0</v>
      </c>
      <c r="AB110" s="25">
        <v>0</v>
      </c>
      <c r="AC110" s="25">
        <v>0</v>
      </c>
      <c r="AD110" s="25">
        <v>0</v>
      </c>
      <c r="AE110" s="25">
        <v>0</v>
      </c>
      <c r="AF110" s="25">
        <v>0</v>
      </c>
      <c r="AG110" s="25">
        <v>0</v>
      </c>
      <c r="AH110" s="25">
        <v>79</v>
      </c>
      <c r="AI110" s="25">
        <v>93</v>
      </c>
      <c r="AJ110" s="25">
        <v>82</v>
      </c>
      <c r="AK110" s="25">
        <v>113</v>
      </c>
      <c r="AL110" s="25">
        <v>123</v>
      </c>
      <c r="AM110" s="25">
        <v>0</v>
      </c>
      <c r="AN110">
        <v>-44</v>
      </c>
      <c r="AO110">
        <f t="shared" si="18"/>
        <v>0</v>
      </c>
      <c r="AT110">
        <f t="shared" si="12"/>
        <v>0</v>
      </c>
      <c r="AU110">
        <f t="shared" si="13"/>
        <v>0</v>
      </c>
      <c r="AV110">
        <f t="shared" si="14"/>
        <v>0</v>
      </c>
      <c r="AW110">
        <f t="shared" si="15"/>
        <v>0</v>
      </c>
      <c r="AX110">
        <f t="shared" si="16"/>
        <v>0</v>
      </c>
      <c r="AY110">
        <f t="shared" si="17"/>
        <v>0</v>
      </c>
    </row>
    <row r="111" spans="1:51">
      <c r="A111">
        <v>3025405</v>
      </c>
      <c r="B111" t="s">
        <v>96</v>
      </c>
      <c r="C111" t="s">
        <v>8</v>
      </c>
      <c r="D111" t="s">
        <v>95</v>
      </c>
      <c r="E111" t="s">
        <v>95</v>
      </c>
      <c r="F111" t="s">
        <v>397</v>
      </c>
      <c r="G111" t="s">
        <v>145</v>
      </c>
      <c r="H111" t="s">
        <v>149</v>
      </c>
      <c r="I111" t="s">
        <v>461</v>
      </c>
      <c r="J111" s="21">
        <v>852</v>
      </c>
      <c r="K111" s="21">
        <v>0</v>
      </c>
      <c r="L111" s="21">
        <v>0</v>
      </c>
      <c r="M111" s="21">
        <v>0</v>
      </c>
      <c r="N111" s="21">
        <v>0</v>
      </c>
      <c r="O111" s="21">
        <v>0</v>
      </c>
      <c r="P111" s="21">
        <v>0</v>
      </c>
      <c r="Q111" s="21">
        <v>0</v>
      </c>
      <c r="R111" s="21">
        <v>181</v>
      </c>
      <c r="S111" s="21">
        <v>179</v>
      </c>
      <c r="T111" s="21">
        <v>154</v>
      </c>
      <c r="U111" s="21">
        <v>179</v>
      </c>
      <c r="V111" s="21">
        <v>159</v>
      </c>
      <c r="W111" s="25">
        <v>7</v>
      </c>
      <c r="X111" s="25">
        <v>859</v>
      </c>
      <c r="Y111" s="25">
        <v>0</v>
      </c>
      <c r="Z111" s="25">
        <v>0</v>
      </c>
      <c r="AA111" s="25">
        <v>0</v>
      </c>
      <c r="AB111" s="25">
        <v>0</v>
      </c>
      <c r="AC111" s="25">
        <v>0</v>
      </c>
      <c r="AD111" s="25">
        <v>0</v>
      </c>
      <c r="AE111" s="25">
        <v>0</v>
      </c>
      <c r="AF111" s="25">
        <v>0</v>
      </c>
      <c r="AG111" s="25">
        <v>0</v>
      </c>
      <c r="AH111" s="25">
        <v>178</v>
      </c>
      <c r="AI111" s="25">
        <v>175</v>
      </c>
      <c r="AJ111" s="25">
        <v>180</v>
      </c>
      <c r="AK111" s="25">
        <v>150</v>
      </c>
      <c r="AL111" s="25">
        <v>176</v>
      </c>
      <c r="AM111" s="25">
        <v>0</v>
      </c>
      <c r="AN111">
        <v>32</v>
      </c>
      <c r="AO111">
        <f t="shared" si="18"/>
        <v>0</v>
      </c>
      <c r="AT111">
        <f t="shared" si="12"/>
        <v>0</v>
      </c>
      <c r="AU111">
        <f t="shared" si="13"/>
        <v>0</v>
      </c>
      <c r="AV111">
        <f t="shared" si="14"/>
        <v>0</v>
      </c>
      <c r="AW111">
        <f t="shared" si="15"/>
        <v>0</v>
      </c>
      <c r="AX111">
        <f t="shared" si="16"/>
        <v>0</v>
      </c>
      <c r="AY111">
        <f t="shared" si="17"/>
        <v>0</v>
      </c>
    </row>
    <row r="112" spans="1:51">
      <c r="A112">
        <v>3024003</v>
      </c>
      <c r="B112" t="s">
        <v>97</v>
      </c>
      <c r="C112" t="s">
        <v>8</v>
      </c>
      <c r="D112" t="s">
        <v>95</v>
      </c>
      <c r="E112" t="s">
        <v>95</v>
      </c>
      <c r="F112" t="s">
        <v>397</v>
      </c>
      <c r="G112" t="s">
        <v>145</v>
      </c>
      <c r="H112" t="s">
        <v>149</v>
      </c>
      <c r="I112" t="s">
        <v>462</v>
      </c>
      <c r="J112" s="21">
        <v>801</v>
      </c>
      <c r="K112" s="21">
        <v>0</v>
      </c>
      <c r="L112" s="21">
        <v>0</v>
      </c>
      <c r="M112" s="21">
        <v>0</v>
      </c>
      <c r="N112" s="21">
        <v>0</v>
      </c>
      <c r="O112" s="21">
        <v>0</v>
      </c>
      <c r="P112" s="21">
        <v>0</v>
      </c>
      <c r="Q112" s="21">
        <v>0</v>
      </c>
      <c r="R112" s="21">
        <v>162</v>
      </c>
      <c r="S112" s="21">
        <v>162</v>
      </c>
      <c r="T112" s="21">
        <v>158</v>
      </c>
      <c r="U112" s="21">
        <v>160</v>
      </c>
      <c r="V112" s="21">
        <v>159</v>
      </c>
      <c r="W112" s="25">
        <v>-7</v>
      </c>
      <c r="X112" s="25">
        <v>794</v>
      </c>
      <c r="Y112" s="25">
        <v>0</v>
      </c>
      <c r="Z112" s="25">
        <v>-3</v>
      </c>
      <c r="AA112" s="25">
        <v>0</v>
      </c>
      <c r="AB112" s="25">
        <v>0</v>
      </c>
      <c r="AC112" s="25">
        <v>0</v>
      </c>
      <c r="AD112" s="25">
        <v>0</v>
      </c>
      <c r="AE112" s="25">
        <v>0</v>
      </c>
      <c r="AF112" s="25">
        <v>0</v>
      </c>
      <c r="AG112" s="25">
        <v>0</v>
      </c>
      <c r="AH112" s="25">
        <v>162</v>
      </c>
      <c r="AI112" s="25">
        <v>156</v>
      </c>
      <c r="AJ112" s="25">
        <v>160</v>
      </c>
      <c r="AK112" s="25">
        <v>157</v>
      </c>
      <c r="AL112" s="25">
        <v>159</v>
      </c>
      <c r="AM112" s="25">
        <v>0</v>
      </c>
      <c r="AN112">
        <v>3</v>
      </c>
      <c r="AO112">
        <f t="shared" si="18"/>
        <v>0</v>
      </c>
      <c r="AT112">
        <f t="shared" si="12"/>
        <v>0</v>
      </c>
      <c r="AU112">
        <f t="shared" si="13"/>
        <v>0</v>
      </c>
      <c r="AV112">
        <f t="shared" si="14"/>
        <v>0</v>
      </c>
      <c r="AW112">
        <f t="shared" si="15"/>
        <v>0</v>
      </c>
      <c r="AX112">
        <f t="shared" si="16"/>
        <v>0</v>
      </c>
      <c r="AY112">
        <f t="shared" si="17"/>
        <v>0</v>
      </c>
    </row>
    <row r="113" spans="1:51">
      <c r="A113">
        <v>3025427</v>
      </c>
      <c r="B113" t="s">
        <v>98</v>
      </c>
      <c r="C113" t="s">
        <v>8</v>
      </c>
      <c r="D113" t="s">
        <v>95</v>
      </c>
      <c r="E113" t="s">
        <v>95</v>
      </c>
      <c r="F113" t="s">
        <v>397</v>
      </c>
      <c r="G113" t="s">
        <v>145</v>
      </c>
      <c r="H113" t="s">
        <v>149</v>
      </c>
      <c r="I113" t="s">
        <v>463</v>
      </c>
      <c r="J113" s="21">
        <v>900</v>
      </c>
      <c r="K113" s="21">
        <v>0</v>
      </c>
      <c r="L113" s="21">
        <v>0</v>
      </c>
      <c r="M113" s="21">
        <v>0</v>
      </c>
      <c r="N113" s="21">
        <v>0</v>
      </c>
      <c r="O113" s="21">
        <v>0</v>
      </c>
      <c r="P113" s="21">
        <v>0</v>
      </c>
      <c r="Q113" s="21">
        <v>0</v>
      </c>
      <c r="R113" s="21">
        <v>183</v>
      </c>
      <c r="S113" s="21">
        <v>188</v>
      </c>
      <c r="T113" s="21">
        <v>188</v>
      </c>
      <c r="U113" s="21">
        <v>182</v>
      </c>
      <c r="V113" s="21">
        <v>159</v>
      </c>
      <c r="W113" s="25">
        <v>32</v>
      </c>
      <c r="X113" s="25">
        <v>932</v>
      </c>
      <c r="Y113" s="25">
        <v>0</v>
      </c>
      <c r="Z113" s="25">
        <v>5</v>
      </c>
      <c r="AA113" s="25">
        <v>0</v>
      </c>
      <c r="AB113" s="25">
        <v>0</v>
      </c>
      <c r="AC113" s="25">
        <v>0</v>
      </c>
      <c r="AD113" s="25">
        <v>0</v>
      </c>
      <c r="AE113" s="25">
        <v>0</v>
      </c>
      <c r="AF113" s="25">
        <v>0</v>
      </c>
      <c r="AG113" s="25">
        <v>0</v>
      </c>
      <c r="AH113" s="25">
        <v>186</v>
      </c>
      <c r="AI113" s="25">
        <v>184</v>
      </c>
      <c r="AJ113" s="25">
        <v>188</v>
      </c>
      <c r="AK113" s="25">
        <v>188</v>
      </c>
      <c r="AL113" s="25">
        <v>186</v>
      </c>
      <c r="AM113" s="25">
        <v>0</v>
      </c>
      <c r="AN113">
        <v>0</v>
      </c>
      <c r="AO113">
        <f t="shared" si="18"/>
        <v>0</v>
      </c>
      <c r="AS113">
        <v>37</v>
      </c>
      <c r="AT113">
        <f t="shared" si="12"/>
        <v>0</v>
      </c>
      <c r="AU113">
        <f t="shared" si="13"/>
        <v>0</v>
      </c>
      <c r="AV113">
        <f t="shared" si="14"/>
        <v>0</v>
      </c>
      <c r="AW113">
        <f t="shared" si="15"/>
        <v>37</v>
      </c>
      <c r="AX113">
        <f t="shared" si="16"/>
        <v>0</v>
      </c>
      <c r="AY113">
        <f t="shared" si="17"/>
        <v>0</v>
      </c>
    </row>
    <row r="114" spans="1:51">
      <c r="A114">
        <v>3026080</v>
      </c>
      <c r="B114" t="s">
        <v>99</v>
      </c>
      <c r="C114" t="s">
        <v>8</v>
      </c>
      <c r="D114" t="s">
        <v>95</v>
      </c>
      <c r="E114" t="s">
        <v>95</v>
      </c>
      <c r="F114" t="s">
        <v>397</v>
      </c>
      <c r="G114" t="s">
        <v>145</v>
      </c>
      <c r="H114" t="s">
        <v>149</v>
      </c>
      <c r="I114" t="s">
        <v>464</v>
      </c>
      <c r="J114" s="21">
        <v>0</v>
      </c>
      <c r="K114" s="21">
        <v>0</v>
      </c>
      <c r="L114" s="21">
        <v>0</v>
      </c>
      <c r="M114" s="21">
        <v>0</v>
      </c>
      <c r="N114" s="21">
        <v>0</v>
      </c>
      <c r="O114" s="21">
        <v>0</v>
      </c>
      <c r="P114" s="21">
        <v>0</v>
      </c>
      <c r="Q114" s="21">
        <v>0</v>
      </c>
      <c r="R114" s="21">
        <v>0</v>
      </c>
      <c r="S114" s="21">
        <v>0</v>
      </c>
      <c r="T114" s="21">
        <v>0</v>
      </c>
      <c r="U114" s="21">
        <v>0</v>
      </c>
      <c r="V114" s="21">
        <v>0</v>
      </c>
      <c r="W114" s="25">
        <v>208</v>
      </c>
      <c r="X114" s="25">
        <v>208</v>
      </c>
      <c r="Y114" s="25">
        <v>0</v>
      </c>
      <c r="Z114" s="25">
        <v>200</v>
      </c>
      <c r="AA114" s="25">
        <v>0</v>
      </c>
      <c r="AB114" s="25">
        <v>0</v>
      </c>
      <c r="AC114" s="25">
        <v>0</v>
      </c>
      <c r="AD114" s="25">
        <v>0</v>
      </c>
      <c r="AE114" s="25">
        <v>0</v>
      </c>
      <c r="AF114" s="25">
        <v>0</v>
      </c>
      <c r="AG114" s="25">
        <v>0</v>
      </c>
      <c r="AH114" s="25">
        <v>51</v>
      </c>
      <c r="AI114" s="25">
        <v>40</v>
      </c>
      <c r="AJ114" s="25">
        <v>41</v>
      </c>
      <c r="AK114" s="25">
        <v>36</v>
      </c>
      <c r="AL114" s="25">
        <v>40</v>
      </c>
      <c r="AM114" s="25">
        <v>0</v>
      </c>
      <c r="AN114">
        <v>0</v>
      </c>
      <c r="AO114">
        <f t="shared" si="18"/>
        <v>0</v>
      </c>
      <c r="AT114">
        <f t="shared" si="12"/>
        <v>0</v>
      </c>
      <c r="AU114">
        <f t="shared" si="13"/>
        <v>0</v>
      </c>
      <c r="AV114">
        <f t="shared" si="14"/>
        <v>0</v>
      </c>
      <c r="AW114">
        <f t="shared" si="15"/>
        <v>0</v>
      </c>
      <c r="AX114">
        <f t="shared" si="16"/>
        <v>0</v>
      </c>
      <c r="AY114">
        <f t="shared" si="17"/>
        <v>0</v>
      </c>
    </row>
    <row r="115" spans="1:51">
      <c r="A115">
        <v>3026089</v>
      </c>
      <c r="B115" t="s">
        <v>100</v>
      </c>
      <c r="C115" t="s">
        <v>8</v>
      </c>
      <c r="D115" t="s">
        <v>95</v>
      </c>
      <c r="E115" t="s">
        <v>95</v>
      </c>
      <c r="F115" t="s">
        <v>397</v>
      </c>
      <c r="G115" t="s">
        <v>145</v>
      </c>
      <c r="H115" t="s">
        <v>149</v>
      </c>
      <c r="I115" t="s">
        <v>465</v>
      </c>
      <c r="J115" s="21">
        <v>0</v>
      </c>
      <c r="K115" s="21">
        <v>0</v>
      </c>
      <c r="L115" s="21">
        <v>0</v>
      </c>
      <c r="M115" s="21">
        <v>0</v>
      </c>
      <c r="N115" s="21">
        <v>0</v>
      </c>
      <c r="O115" s="21">
        <v>0</v>
      </c>
      <c r="P115" s="21">
        <v>0</v>
      </c>
      <c r="Q115" s="21">
        <v>0</v>
      </c>
      <c r="R115" s="21">
        <v>0</v>
      </c>
      <c r="S115" s="21">
        <v>0</v>
      </c>
      <c r="T115" s="21">
        <v>0</v>
      </c>
      <c r="U115" s="21">
        <v>0</v>
      </c>
      <c r="V115" s="21">
        <v>0</v>
      </c>
      <c r="W115" s="25">
        <v>0</v>
      </c>
      <c r="X115" s="25">
        <v>0</v>
      </c>
      <c r="Y115" s="25">
        <v>0</v>
      </c>
      <c r="Z115" s="25">
        <v>0</v>
      </c>
      <c r="AA115" s="25">
        <v>0</v>
      </c>
      <c r="AB115" s="25">
        <v>0</v>
      </c>
      <c r="AC115" s="25">
        <v>0</v>
      </c>
      <c r="AD115" s="25">
        <v>0</v>
      </c>
      <c r="AE115" s="25">
        <v>0</v>
      </c>
      <c r="AF115" s="25">
        <v>0</v>
      </c>
      <c r="AG115" s="25">
        <v>0</v>
      </c>
      <c r="AH115" s="25">
        <v>0</v>
      </c>
      <c r="AI115" s="25">
        <v>0</v>
      </c>
      <c r="AJ115" s="25">
        <v>0</v>
      </c>
      <c r="AK115" s="25">
        <v>0</v>
      </c>
      <c r="AL115" s="25">
        <v>0</v>
      </c>
      <c r="AM115" s="25">
        <v>0</v>
      </c>
      <c r="AN115">
        <v>150</v>
      </c>
      <c r="AO115">
        <f t="shared" si="18"/>
        <v>0</v>
      </c>
      <c r="AP115">
        <v>150</v>
      </c>
      <c r="AT115">
        <f t="shared" si="12"/>
        <v>0</v>
      </c>
      <c r="AU115">
        <v>0</v>
      </c>
      <c r="AV115">
        <f t="shared" si="14"/>
        <v>0</v>
      </c>
      <c r="AW115">
        <f t="shared" si="15"/>
        <v>0</v>
      </c>
      <c r="AX115">
        <f t="shared" si="16"/>
        <v>0</v>
      </c>
      <c r="AY115">
        <f t="shared" si="17"/>
        <v>0</v>
      </c>
    </row>
    <row r="116" spans="1:51">
      <c r="A116">
        <v>3025404</v>
      </c>
      <c r="B116" t="s">
        <v>101</v>
      </c>
      <c r="C116" t="s">
        <v>8</v>
      </c>
      <c r="D116" t="s">
        <v>95</v>
      </c>
      <c r="E116" t="s">
        <v>95</v>
      </c>
      <c r="F116" t="s">
        <v>397</v>
      </c>
      <c r="G116" t="s">
        <v>145</v>
      </c>
      <c r="H116" t="s">
        <v>149</v>
      </c>
      <c r="I116" t="s">
        <v>466</v>
      </c>
      <c r="J116" s="21">
        <v>479</v>
      </c>
      <c r="K116" s="21">
        <v>0</v>
      </c>
      <c r="L116" s="21">
        <v>0</v>
      </c>
      <c r="M116" s="21">
        <v>0</v>
      </c>
      <c r="N116" s="21">
        <v>0</v>
      </c>
      <c r="O116" s="21">
        <v>0</v>
      </c>
      <c r="P116" s="21">
        <v>0</v>
      </c>
      <c r="Q116" s="21">
        <v>0</v>
      </c>
      <c r="R116" s="21">
        <v>96</v>
      </c>
      <c r="S116" s="21">
        <v>96</v>
      </c>
      <c r="T116" s="21">
        <v>96</v>
      </c>
      <c r="U116" s="21">
        <v>95</v>
      </c>
      <c r="V116" s="21">
        <v>96</v>
      </c>
      <c r="W116" s="25">
        <v>-1</v>
      </c>
      <c r="X116" s="25">
        <v>478</v>
      </c>
      <c r="Y116" s="25">
        <v>0</v>
      </c>
      <c r="Z116" s="25">
        <v>0</v>
      </c>
      <c r="AA116" s="25">
        <v>0</v>
      </c>
      <c r="AB116" s="25">
        <v>0</v>
      </c>
      <c r="AC116" s="25">
        <v>0</v>
      </c>
      <c r="AD116" s="25">
        <v>0</v>
      </c>
      <c r="AE116" s="25">
        <v>0</v>
      </c>
      <c r="AF116" s="25">
        <v>0</v>
      </c>
      <c r="AG116" s="25">
        <v>0</v>
      </c>
      <c r="AH116" s="25">
        <v>95</v>
      </c>
      <c r="AI116" s="25">
        <v>96</v>
      </c>
      <c r="AJ116" s="25">
        <v>95</v>
      </c>
      <c r="AK116" s="25">
        <v>96</v>
      </c>
      <c r="AL116" s="25">
        <v>96</v>
      </c>
      <c r="AM116" s="25">
        <v>0</v>
      </c>
      <c r="AN116">
        <v>-1</v>
      </c>
      <c r="AO116">
        <f t="shared" si="18"/>
        <v>0</v>
      </c>
      <c r="AT116">
        <f t="shared" si="12"/>
        <v>0</v>
      </c>
      <c r="AU116">
        <f t="shared" si="13"/>
        <v>0</v>
      </c>
      <c r="AV116">
        <f t="shared" si="14"/>
        <v>0</v>
      </c>
      <c r="AW116">
        <f t="shared" si="15"/>
        <v>0</v>
      </c>
      <c r="AX116">
        <f t="shared" si="16"/>
        <v>0</v>
      </c>
      <c r="AY116">
        <f t="shared" si="17"/>
        <v>0</v>
      </c>
    </row>
    <row r="117" spans="1:51">
      <c r="A117">
        <v>3025407</v>
      </c>
      <c r="B117" t="s">
        <v>102</v>
      </c>
      <c r="C117" t="s">
        <v>8</v>
      </c>
      <c r="D117" t="s">
        <v>95</v>
      </c>
      <c r="E117" t="s">
        <v>95</v>
      </c>
      <c r="F117" t="s">
        <v>397</v>
      </c>
      <c r="G117" t="s">
        <v>145</v>
      </c>
      <c r="H117" t="s">
        <v>149</v>
      </c>
      <c r="I117" t="s">
        <v>467</v>
      </c>
      <c r="J117" s="21">
        <v>896</v>
      </c>
      <c r="K117" s="21">
        <v>0</v>
      </c>
      <c r="L117" s="21">
        <v>0</v>
      </c>
      <c r="M117" s="21">
        <v>0</v>
      </c>
      <c r="N117" s="21">
        <v>0</v>
      </c>
      <c r="O117" s="21">
        <v>0</v>
      </c>
      <c r="P117" s="21">
        <v>0</v>
      </c>
      <c r="Q117" s="21">
        <v>0</v>
      </c>
      <c r="R117" s="21">
        <v>180</v>
      </c>
      <c r="S117" s="21">
        <v>179</v>
      </c>
      <c r="T117" s="21">
        <v>177</v>
      </c>
      <c r="U117" s="21">
        <v>182</v>
      </c>
      <c r="V117" s="21">
        <v>178</v>
      </c>
      <c r="W117" s="25">
        <v>6</v>
      </c>
      <c r="X117" s="25">
        <v>902</v>
      </c>
      <c r="Y117" s="25">
        <v>0</v>
      </c>
      <c r="Z117" s="25">
        <v>0</v>
      </c>
      <c r="AA117" s="25">
        <v>0</v>
      </c>
      <c r="AB117" s="25">
        <v>0</v>
      </c>
      <c r="AC117" s="25">
        <v>0</v>
      </c>
      <c r="AD117" s="25">
        <v>0</v>
      </c>
      <c r="AE117" s="25">
        <v>0</v>
      </c>
      <c r="AF117" s="25">
        <v>0</v>
      </c>
      <c r="AG117" s="25">
        <v>0</v>
      </c>
      <c r="AH117" s="25">
        <v>182</v>
      </c>
      <c r="AI117" s="25">
        <v>181</v>
      </c>
      <c r="AJ117" s="25">
        <v>180</v>
      </c>
      <c r="AK117" s="25">
        <v>179</v>
      </c>
      <c r="AL117" s="25">
        <v>180</v>
      </c>
      <c r="AM117" s="25">
        <v>0</v>
      </c>
      <c r="AN117">
        <v>2</v>
      </c>
      <c r="AO117">
        <f t="shared" si="18"/>
        <v>0</v>
      </c>
      <c r="AT117">
        <f t="shared" si="12"/>
        <v>0</v>
      </c>
      <c r="AU117">
        <f t="shared" si="13"/>
        <v>0</v>
      </c>
      <c r="AV117">
        <f t="shared" si="14"/>
        <v>0</v>
      </c>
      <c r="AW117">
        <f t="shared" si="15"/>
        <v>0</v>
      </c>
      <c r="AX117">
        <f t="shared" si="16"/>
        <v>0</v>
      </c>
      <c r="AY117">
        <f t="shared" si="17"/>
        <v>0</v>
      </c>
    </row>
    <row r="118" spans="1:51">
      <c r="A118">
        <v>3025403</v>
      </c>
      <c r="B118" t="s">
        <v>103</v>
      </c>
      <c r="C118" t="s">
        <v>8</v>
      </c>
      <c r="D118" t="s">
        <v>95</v>
      </c>
      <c r="E118" t="s">
        <v>95</v>
      </c>
      <c r="F118" t="s">
        <v>397</v>
      </c>
      <c r="G118" t="s">
        <v>145</v>
      </c>
      <c r="H118" t="s">
        <v>149</v>
      </c>
      <c r="I118" t="s">
        <v>468</v>
      </c>
      <c r="J118" s="21">
        <v>155</v>
      </c>
      <c r="K118" s="21">
        <v>0</v>
      </c>
      <c r="L118" s="21">
        <v>0</v>
      </c>
      <c r="M118" s="21">
        <v>0</v>
      </c>
      <c r="N118" s="21">
        <v>0</v>
      </c>
      <c r="O118" s="21">
        <v>0</v>
      </c>
      <c r="P118" s="21">
        <v>0</v>
      </c>
      <c r="Q118" s="21">
        <v>0</v>
      </c>
      <c r="R118" s="21">
        <v>0</v>
      </c>
      <c r="S118" s="21">
        <v>0</v>
      </c>
      <c r="T118" s="21">
        <v>0</v>
      </c>
      <c r="U118" s="21">
        <v>71</v>
      </c>
      <c r="V118" s="21">
        <v>84</v>
      </c>
      <c r="W118" s="25">
        <v>-77</v>
      </c>
      <c r="X118" s="25">
        <v>78</v>
      </c>
      <c r="Y118" s="25">
        <v>0</v>
      </c>
      <c r="Z118" s="25">
        <v>0</v>
      </c>
      <c r="AA118" s="25">
        <v>0</v>
      </c>
      <c r="AB118" s="25">
        <v>0</v>
      </c>
      <c r="AC118" s="25">
        <v>0</v>
      </c>
      <c r="AD118" s="25">
        <v>0</v>
      </c>
      <c r="AE118" s="25">
        <v>0</v>
      </c>
      <c r="AF118" s="25">
        <v>0</v>
      </c>
      <c r="AG118" s="25">
        <v>0</v>
      </c>
      <c r="AH118" s="25">
        <v>0</v>
      </c>
      <c r="AI118" s="25">
        <v>0</v>
      </c>
      <c r="AJ118" s="25">
        <v>0</v>
      </c>
      <c r="AK118" s="25">
        <v>1</v>
      </c>
      <c r="AL118" s="25">
        <v>77</v>
      </c>
      <c r="AM118" s="25">
        <v>0</v>
      </c>
      <c r="AN118">
        <v>-78</v>
      </c>
      <c r="AO118">
        <f t="shared" si="18"/>
        <v>0</v>
      </c>
      <c r="AP118">
        <f t="shared" si="11"/>
        <v>-78</v>
      </c>
      <c r="AT118">
        <f t="shared" si="12"/>
        <v>0</v>
      </c>
      <c r="AU118">
        <f t="shared" si="13"/>
        <v>-78</v>
      </c>
      <c r="AV118">
        <f t="shared" si="14"/>
        <v>0</v>
      </c>
      <c r="AW118">
        <f t="shared" si="15"/>
        <v>0</v>
      </c>
      <c r="AX118">
        <f t="shared" si="16"/>
        <v>0</v>
      </c>
      <c r="AY118">
        <f t="shared" si="17"/>
        <v>0</v>
      </c>
    </row>
    <row r="119" spans="1:51">
      <c r="A119">
        <v>0</v>
      </c>
      <c r="B119" t="s">
        <v>10</v>
      </c>
      <c r="C119" t="s">
        <v>10</v>
      </c>
      <c r="D119" t="s">
        <v>10</v>
      </c>
      <c r="E119" t="s">
        <v>10</v>
      </c>
      <c r="F119">
        <v>0</v>
      </c>
      <c r="G119">
        <v>0</v>
      </c>
      <c r="H119" t="s">
        <v>10</v>
      </c>
      <c r="I119" t="s">
        <v>399</v>
      </c>
      <c r="J119" s="21">
        <v>0</v>
      </c>
      <c r="K119" s="21">
        <v>0</v>
      </c>
      <c r="L119" s="21">
        <v>0</v>
      </c>
      <c r="M119" s="21">
        <v>0</v>
      </c>
      <c r="N119" s="21">
        <v>0</v>
      </c>
      <c r="O119" s="21">
        <v>0</v>
      </c>
      <c r="P119" s="21">
        <v>0</v>
      </c>
      <c r="Q119" s="21">
        <v>0</v>
      </c>
      <c r="R119" s="21">
        <v>0</v>
      </c>
      <c r="S119" s="21">
        <v>0</v>
      </c>
      <c r="T119" s="21">
        <v>0</v>
      </c>
      <c r="U119" s="21">
        <v>0</v>
      </c>
      <c r="V119" s="21">
        <v>0</v>
      </c>
      <c r="W119" s="25">
        <v>0</v>
      </c>
      <c r="X119" s="25">
        <v>0</v>
      </c>
      <c r="Y119" s="25">
        <v>0</v>
      </c>
      <c r="Z119" s="25">
        <v>0</v>
      </c>
      <c r="AA119" s="25">
        <v>0</v>
      </c>
      <c r="AB119" s="25">
        <v>0</v>
      </c>
      <c r="AC119" s="25">
        <v>0</v>
      </c>
      <c r="AD119" s="25">
        <v>0</v>
      </c>
      <c r="AE119" s="25">
        <v>0</v>
      </c>
      <c r="AF119" s="25">
        <v>0</v>
      </c>
      <c r="AG119" s="25">
        <v>0</v>
      </c>
      <c r="AH119" s="25">
        <v>0</v>
      </c>
      <c r="AI119" s="25">
        <v>0</v>
      </c>
      <c r="AJ119" s="25">
        <v>0</v>
      </c>
      <c r="AK119" s="25">
        <v>0</v>
      </c>
      <c r="AL119" s="25">
        <v>0</v>
      </c>
      <c r="AM119" s="25">
        <v>0</v>
      </c>
      <c r="AN119">
        <v>0</v>
      </c>
      <c r="AO119">
        <f t="shared" si="18"/>
        <v>0</v>
      </c>
      <c r="AP119">
        <f t="shared" si="11"/>
        <v>0</v>
      </c>
      <c r="AT119">
        <f t="shared" si="12"/>
        <v>0</v>
      </c>
      <c r="AU119">
        <f t="shared" si="13"/>
        <v>0</v>
      </c>
      <c r="AV119">
        <f t="shared" si="14"/>
        <v>0</v>
      </c>
      <c r="AW119">
        <f t="shared" si="15"/>
        <v>0</v>
      </c>
      <c r="AX119">
        <f t="shared" si="16"/>
        <v>0</v>
      </c>
      <c r="AY119">
        <f t="shared" si="17"/>
        <v>0</v>
      </c>
    </row>
    <row r="120" spans="1:51">
      <c r="A120">
        <v>0</v>
      </c>
      <c r="B120" t="s">
        <v>10</v>
      </c>
      <c r="C120" t="s">
        <v>10</v>
      </c>
      <c r="D120" t="s">
        <v>10</v>
      </c>
      <c r="E120" t="s">
        <v>10</v>
      </c>
      <c r="F120">
        <v>0</v>
      </c>
      <c r="G120">
        <v>0</v>
      </c>
      <c r="H120" t="s">
        <v>10</v>
      </c>
      <c r="I120" t="s">
        <v>399</v>
      </c>
      <c r="J120" s="21">
        <v>0</v>
      </c>
      <c r="K120" s="21">
        <v>0</v>
      </c>
      <c r="L120" s="21">
        <v>0</v>
      </c>
      <c r="M120" s="21">
        <v>0</v>
      </c>
      <c r="N120" s="21">
        <v>0</v>
      </c>
      <c r="O120" s="21">
        <v>0</v>
      </c>
      <c r="P120" s="21">
        <v>0</v>
      </c>
      <c r="Q120" s="21">
        <v>0</v>
      </c>
      <c r="R120" s="21">
        <v>0</v>
      </c>
      <c r="S120" s="21">
        <v>0</v>
      </c>
      <c r="T120" s="21">
        <v>0</v>
      </c>
      <c r="U120" s="21">
        <v>0</v>
      </c>
      <c r="V120" s="21">
        <v>0</v>
      </c>
      <c r="W120" s="25">
        <v>0</v>
      </c>
      <c r="X120" s="25">
        <v>0</v>
      </c>
      <c r="Y120" s="25">
        <v>0</v>
      </c>
      <c r="Z120" s="25">
        <v>0</v>
      </c>
      <c r="AA120" s="25">
        <v>0</v>
      </c>
      <c r="AB120" s="25">
        <v>0</v>
      </c>
      <c r="AC120" s="25">
        <v>0</v>
      </c>
      <c r="AD120" s="25">
        <v>0</v>
      </c>
      <c r="AE120" s="25">
        <v>0</v>
      </c>
      <c r="AF120" s="25">
        <v>0</v>
      </c>
      <c r="AG120" s="25">
        <v>0</v>
      </c>
      <c r="AH120" s="25">
        <v>0</v>
      </c>
      <c r="AI120" s="25">
        <v>0</v>
      </c>
      <c r="AJ120" s="25">
        <v>0</v>
      </c>
      <c r="AK120" s="25">
        <v>0</v>
      </c>
      <c r="AL120" s="25">
        <v>0</v>
      </c>
      <c r="AM120" s="25">
        <v>0</v>
      </c>
      <c r="AN120">
        <v>0</v>
      </c>
      <c r="AO120">
        <f t="shared" si="18"/>
        <v>0</v>
      </c>
      <c r="AP120">
        <f t="shared" si="11"/>
        <v>0</v>
      </c>
      <c r="AT120">
        <f t="shared" si="12"/>
        <v>0</v>
      </c>
      <c r="AU120">
        <f t="shared" si="13"/>
        <v>0</v>
      </c>
      <c r="AV120">
        <f t="shared" si="14"/>
        <v>0</v>
      </c>
      <c r="AW120">
        <f t="shared" si="15"/>
        <v>0</v>
      </c>
      <c r="AX120">
        <f t="shared" si="16"/>
        <v>0</v>
      </c>
      <c r="AY120">
        <f t="shared" si="17"/>
        <v>0</v>
      </c>
    </row>
    <row r="121" spans="1:51">
      <c r="A121">
        <v>3026905</v>
      </c>
      <c r="B121" t="s">
        <v>104</v>
      </c>
      <c r="C121" t="s">
        <v>105</v>
      </c>
      <c r="D121" t="s">
        <v>9</v>
      </c>
      <c r="E121" t="s">
        <v>9</v>
      </c>
      <c r="F121" t="s">
        <v>397</v>
      </c>
      <c r="G121" t="s">
        <v>138</v>
      </c>
      <c r="H121" t="s">
        <v>149</v>
      </c>
      <c r="I121" t="s">
        <v>469</v>
      </c>
      <c r="J121" s="21">
        <v>1026</v>
      </c>
      <c r="K121" s="21">
        <v>0</v>
      </c>
      <c r="L121" s="21">
        <v>0</v>
      </c>
      <c r="M121" s="21">
        <v>0</v>
      </c>
      <c r="N121" s="21">
        <v>0</v>
      </c>
      <c r="O121" s="21">
        <v>0</v>
      </c>
      <c r="P121" s="21">
        <v>0</v>
      </c>
      <c r="Q121" s="21">
        <v>0</v>
      </c>
      <c r="R121" s="21">
        <v>169</v>
      </c>
      <c r="S121" s="21">
        <v>214</v>
      </c>
      <c r="T121" s="21">
        <v>214</v>
      </c>
      <c r="U121" s="21">
        <v>213</v>
      </c>
      <c r="V121" s="21">
        <v>216</v>
      </c>
      <c r="W121" s="25">
        <v>16</v>
      </c>
      <c r="X121" s="25">
        <v>1042</v>
      </c>
      <c r="Y121" s="25">
        <v>60</v>
      </c>
      <c r="Z121" s="25">
        <v>4</v>
      </c>
      <c r="AA121" s="25">
        <v>60</v>
      </c>
      <c r="AB121" s="25">
        <v>0</v>
      </c>
      <c r="AC121" s="25">
        <v>0</v>
      </c>
      <c r="AD121" s="25">
        <v>0</v>
      </c>
      <c r="AE121" s="25">
        <v>0</v>
      </c>
      <c r="AF121" s="25">
        <v>0</v>
      </c>
      <c r="AG121" s="25">
        <v>0</v>
      </c>
      <c r="AH121" s="25">
        <v>173</v>
      </c>
      <c r="AI121" s="25">
        <v>172</v>
      </c>
      <c r="AJ121" s="25">
        <v>211</v>
      </c>
      <c r="AK121" s="25">
        <v>212</v>
      </c>
      <c r="AL121" s="25">
        <v>214</v>
      </c>
      <c r="AM121" s="25" t="s">
        <v>261</v>
      </c>
      <c r="AN121">
        <v>19</v>
      </c>
      <c r="AO121" s="59">
        <v>60</v>
      </c>
      <c r="AP121">
        <f t="shared" si="11"/>
        <v>0</v>
      </c>
      <c r="AS121">
        <v>18</v>
      </c>
      <c r="AT121">
        <f t="shared" si="12"/>
        <v>60</v>
      </c>
      <c r="AU121">
        <f t="shared" si="13"/>
        <v>0</v>
      </c>
      <c r="AV121">
        <f t="shared" si="14"/>
        <v>0</v>
      </c>
      <c r="AW121">
        <f t="shared" si="15"/>
        <v>18</v>
      </c>
      <c r="AX121">
        <f t="shared" si="16"/>
        <v>0</v>
      </c>
      <c r="AY121">
        <f t="shared" si="17"/>
        <v>0</v>
      </c>
    </row>
    <row r="122" spans="1:51">
      <c r="A122">
        <v>3026906</v>
      </c>
      <c r="B122" t="s">
        <v>106</v>
      </c>
      <c r="C122" t="s">
        <v>105</v>
      </c>
      <c r="D122" t="s">
        <v>9</v>
      </c>
      <c r="E122" t="s">
        <v>9</v>
      </c>
      <c r="F122" t="s">
        <v>397</v>
      </c>
      <c r="G122" t="s">
        <v>138</v>
      </c>
      <c r="H122" t="s">
        <v>149</v>
      </c>
      <c r="I122" t="s">
        <v>470</v>
      </c>
      <c r="J122" s="21">
        <v>889</v>
      </c>
      <c r="K122" s="21">
        <v>0</v>
      </c>
      <c r="L122" s="21">
        <v>0</v>
      </c>
      <c r="M122" s="21">
        <v>0</v>
      </c>
      <c r="N122" s="21">
        <v>0</v>
      </c>
      <c r="O122" s="21">
        <v>0</v>
      </c>
      <c r="P122" s="21">
        <v>0</v>
      </c>
      <c r="Q122" s="21">
        <v>0</v>
      </c>
      <c r="R122" s="21">
        <v>180</v>
      </c>
      <c r="S122" s="21">
        <v>178</v>
      </c>
      <c r="T122" s="21">
        <v>180</v>
      </c>
      <c r="U122" s="21">
        <v>176</v>
      </c>
      <c r="V122" s="21">
        <v>175</v>
      </c>
      <c r="W122" s="25">
        <v>65</v>
      </c>
      <c r="X122" s="25">
        <v>954</v>
      </c>
      <c r="Y122" s="25">
        <v>60</v>
      </c>
      <c r="Z122" s="25">
        <v>0</v>
      </c>
      <c r="AA122" s="25">
        <v>60</v>
      </c>
      <c r="AB122" s="25">
        <v>0</v>
      </c>
      <c r="AC122" s="25">
        <v>0</v>
      </c>
      <c r="AD122" s="25">
        <v>0</v>
      </c>
      <c r="AE122" s="25">
        <v>0</v>
      </c>
      <c r="AF122" s="25">
        <v>0</v>
      </c>
      <c r="AG122" s="25">
        <v>0</v>
      </c>
      <c r="AH122" s="25">
        <v>180</v>
      </c>
      <c r="AI122" s="25">
        <v>181</v>
      </c>
      <c r="AJ122" s="25">
        <v>181</v>
      </c>
      <c r="AK122" s="25">
        <v>177</v>
      </c>
      <c r="AL122" s="25">
        <v>175</v>
      </c>
      <c r="AM122" s="25" t="s">
        <v>261</v>
      </c>
      <c r="AN122">
        <v>65</v>
      </c>
      <c r="AO122" s="59">
        <v>60</v>
      </c>
      <c r="AP122">
        <f t="shared" si="11"/>
        <v>0</v>
      </c>
      <c r="AT122">
        <f t="shared" si="12"/>
        <v>60</v>
      </c>
      <c r="AU122">
        <f t="shared" si="13"/>
        <v>0</v>
      </c>
      <c r="AV122">
        <f t="shared" si="14"/>
        <v>0</v>
      </c>
      <c r="AW122">
        <f t="shared" si="15"/>
        <v>0</v>
      </c>
      <c r="AX122">
        <f t="shared" si="16"/>
        <v>0</v>
      </c>
      <c r="AY122">
        <f t="shared" si="17"/>
        <v>0</v>
      </c>
    </row>
    <row r="123" spans="1:51">
      <c r="A123" t="s">
        <v>471</v>
      </c>
      <c r="B123" t="s">
        <v>472</v>
      </c>
      <c r="C123" t="s">
        <v>105</v>
      </c>
      <c r="D123" t="s">
        <v>9</v>
      </c>
      <c r="E123" t="s">
        <v>9</v>
      </c>
      <c r="F123" t="s">
        <v>473</v>
      </c>
      <c r="G123" t="s">
        <v>138</v>
      </c>
      <c r="H123" t="s">
        <v>149</v>
      </c>
      <c r="I123" t="s">
        <v>474</v>
      </c>
      <c r="J123" s="21">
        <v>0</v>
      </c>
      <c r="K123" s="21">
        <v>0</v>
      </c>
      <c r="L123" s="21">
        <v>0</v>
      </c>
      <c r="M123" s="21">
        <v>0</v>
      </c>
      <c r="N123" s="21">
        <v>0</v>
      </c>
      <c r="O123" s="21">
        <v>0</v>
      </c>
      <c r="P123" s="21">
        <v>0</v>
      </c>
      <c r="Q123" s="21">
        <v>0</v>
      </c>
      <c r="R123" s="21">
        <v>0</v>
      </c>
      <c r="S123" s="21">
        <v>0</v>
      </c>
      <c r="T123" s="21">
        <v>0</v>
      </c>
      <c r="U123" s="21">
        <v>0</v>
      </c>
      <c r="V123" s="21">
        <v>0</v>
      </c>
      <c r="W123" s="25">
        <v>0</v>
      </c>
      <c r="X123" s="25">
        <v>0</v>
      </c>
      <c r="Y123" s="25">
        <v>0</v>
      </c>
      <c r="Z123" s="25">
        <v>0</v>
      </c>
      <c r="AA123" s="25">
        <v>0</v>
      </c>
      <c r="AB123" s="25">
        <v>0</v>
      </c>
      <c r="AC123" s="25">
        <v>0</v>
      </c>
      <c r="AD123" s="25">
        <v>0</v>
      </c>
      <c r="AE123" s="25">
        <v>0</v>
      </c>
      <c r="AF123" s="25">
        <v>0</v>
      </c>
      <c r="AG123" s="25">
        <v>0</v>
      </c>
      <c r="AH123" s="25">
        <v>0</v>
      </c>
      <c r="AI123" s="25">
        <v>0</v>
      </c>
      <c r="AJ123" s="25">
        <v>0</v>
      </c>
      <c r="AK123" s="25">
        <v>0</v>
      </c>
      <c r="AL123" s="25">
        <v>0</v>
      </c>
      <c r="AM123" s="25">
        <v>0</v>
      </c>
      <c r="AN123">
        <v>0</v>
      </c>
      <c r="AO123">
        <f t="shared" si="18"/>
        <v>0</v>
      </c>
      <c r="AP123">
        <f t="shared" si="11"/>
        <v>0</v>
      </c>
      <c r="AT123">
        <f t="shared" si="12"/>
        <v>0</v>
      </c>
      <c r="AU123">
        <f t="shared" si="13"/>
        <v>0</v>
      </c>
      <c r="AV123">
        <f t="shared" si="14"/>
        <v>0</v>
      </c>
      <c r="AW123">
        <f t="shared" si="15"/>
        <v>0</v>
      </c>
      <c r="AX123">
        <f t="shared" si="16"/>
        <v>0</v>
      </c>
      <c r="AY123">
        <f t="shared" si="17"/>
        <v>0</v>
      </c>
    </row>
    <row r="124" spans="1:51">
      <c r="A124">
        <v>0</v>
      </c>
      <c r="B124" t="s">
        <v>10</v>
      </c>
      <c r="C124" t="s">
        <v>10</v>
      </c>
      <c r="D124" t="s">
        <v>10</v>
      </c>
      <c r="E124" t="s">
        <v>10</v>
      </c>
      <c r="F124">
        <v>0</v>
      </c>
      <c r="G124">
        <v>0</v>
      </c>
      <c r="H124" t="s">
        <v>10</v>
      </c>
      <c r="I124" t="s">
        <v>399</v>
      </c>
      <c r="J124" s="21">
        <v>0</v>
      </c>
      <c r="K124" s="21">
        <v>0</v>
      </c>
      <c r="L124" s="21">
        <v>0</v>
      </c>
      <c r="M124" s="21">
        <v>0</v>
      </c>
      <c r="N124" s="21">
        <v>0</v>
      </c>
      <c r="O124" s="21">
        <v>0</v>
      </c>
      <c r="P124" s="21">
        <v>0</v>
      </c>
      <c r="Q124" s="21">
        <v>0</v>
      </c>
      <c r="R124" s="21">
        <v>0</v>
      </c>
      <c r="S124" s="21">
        <v>0</v>
      </c>
      <c r="T124" s="21">
        <v>0</v>
      </c>
      <c r="U124" s="21">
        <v>0</v>
      </c>
      <c r="V124" s="21">
        <v>0</v>
      </c>
      <c r="W124" s="25">
        <v>0</v>
      </c>
      <c r="X124" s="25">
        <v>0</v>
      </c>
      <c r="Y124" s="25">
        <v>0</v>
      </c>
      <c r="Z124" s="25">
        <v>0</v>
      </c>
      <c r="AA124" s="25">
        <v>0</v>
      </c>
      <c r="AB124" s="25">
        <v>0</v>
      </c>
      <c r="AC124" s="25">
        <v>0</v>
      </c>
      <c r="AD124" s="25">
        <v>0</v>
      </c>
      <c r="AE124" s="25">
        <v>0</v>
      </c>
      <c r="AF124" s="25">
        <v>0</v>
      </c>
      <c r="AG124" s="25">
        <v>0</v>
      </c>
      <c r="AH124" s="25">
        <v>0</v>
      </c>
      <c r="AI124" s="25">
        <v>0</v>
      </c>
      <c r="AJ124" s="25">
        <v>0</v>
      </c>
      <c r="AK124" s="25">
        <v>0</v>
      </c>
      <c r="AL124" s="25">
        <v>0</v>
      </c>
      <c r="AM124" s="25">
        <v>0</v>
      </c>
      <c r="AN124">
        <v>0</v>
      </c>
      <c r="AO124">
        <f t="shared" si="18"/>
        <v>0</v>
      </c>
      <c r="AP124">
        <f t="shared" si="11"/>
        <v>0</v>
      </c>
      <c r="AT124">
        <f t="shared" si="12"/>
        <v>0</v>
      </c>
      <c r="AU124">
        <f t="shared" si="13"/>
        <v>0</v>
      </c>
      <c r="AV124">
        <f t="shared" si="14"/>
        <v>0</v>
      </c>
      <c r="AW124">
        <f t="shared" si="15"/>
        <v>0</v>
      </c>
      <c r="AX124">
        <f t="shared" si="16"/>
        <v>0</v>
      </c>
      <c r="AY124">
        <f t="shared" si="17"/>
        <v>0</v>
      </c>
    </row>
    <row r="125" spans="1:51">
      <c r="A125">
        <v>0</v>
      </c>
      <c r="B125" t="s">
        <v>10</v>
      </c>
      <c r="C125" t="s">
        <v>10</v>
      </c>
      <c r="D125" t="s">
        <v>10</v>
      </c>
      <c r="E125" t="s">
        <v>10</v>
      </c>
      <c r="F125">
        <v>0</v>
      </c>
      <c r="G125">
        <v>0</v>
      </c>
      <c r="H125" t="s">
        <v>10</v>
      </c>
      <c r="I125" t="s">
        <v>399</v>
      </c>
      <c r="J125" s="21">
        <v>0</v>
      </c>
      <c r="K125" s="21">
        <v>0</v>
      </c>
      <c r="L125" s="21">
        <v>0</v>
      </c>
      <c r="M125" s="21">
        <v>0</v>
      </c>
      <c r="N125" s="21">
        <v>0</v>
      </c>
      <c r="O125" s="21">
        <v>0</v>
      </c>
      <c r="P125" s="21">
        <v>0</v>
      </c>
      <c r="Q125" s="21">
        <v>0</v>
      </c>
      <c r="R125" s="21">
        <v>0</v>
      </c>
      <c r="S125" s="21">
        <v>0</v>
      </c>
      <c r="T125" s="21">
        <v>0</v>
      </c>
      <c r="U125" s="21">
        <v>0</v>
      </c>
      <c r="V125" s="21">
        <v>0</v>
      </c>
      <c r="W125" s="25">
        <v>0</v>
      </c>
      <c r="X125" s="25">
        <v>0</v>
      </c>
      <c r="Y125" s="25">
        <v>0</v>
      </c>
      <c r="Z125" s="25">
        <v>0</v>
      </c>
      <c r="AA125" s="25">
        <v>0</v>
      </c>
      <c r="AB125" s="25">
        <v>0</v>
      </c>
      <c r="AC125" s="25">
        <v>0</v>
      </c>
      <c r="AD125" s="25">
        <v>0</v>
      </c>
      <c r="AE125" s="25">
        <v>0</v>
      </c>
      <c r="AF125" s="25">
        <v>0</v>
      </c>
      <c r="AG125" s="25">
        <v>0</v>
      </c>
      <c r="AH125" s="25">
        <v>0</v>
      </c>
      <c r="AI125" s="25">
        <v>0</v>
      </c>
      <c r="AJ125" s="25">
        <v>0</v>
      </c>
      <c r="AK125" s="25">
        <v>0</v>
      </c>
      <c r="AL125" s="25">
        <v>0</v>
      </c>
      <c r="AM125" s="25">
        <v>0</v>
      </c>
      <c r="AN125">
        <v>0</v>
      </c>
      <c r="AO125">
        <f t="shared" si="18"/>
        <v>0</v>
      </c>
      <c r="AP125">
        <f t="shared" si="11"/>
        <v>0</v>
      </c>
      <c r="AT125">
        <f t="shared" si="12"/>
        <v>0</v>
      </c>
      <c r="AU125">
        <f t="shared" si="13"/>
        <v>0</v>
      </c>
      <c r="AV125">
        <f t="shared" si="14"/>
        <v>0</v>
      </c>
      <c r="AW125">
        <f t="shared" si="15"/>
        <v>0</v>
      </c>
      <c r="AX125">
        <f t="shared" si="16"/>
        <v>0</v>
      </c>
      <c r="AY125">
        <f t="shared" si="17"/>
        <v>0</v>
      </c>
    </row>
    <row r="126" spans="1:51">
      <c r="A126">
        <v>0</v>
      </c>
      <c r="B126" t="s">
        <v>10</v>
      </c>
      <c r="C126" t="s">
        <v>10</v>
      </c>
      <c r="D126" t="s">
        <v>10</v>
      </c>
      <c r="E126" t="s">
        <v>10</v>
      </c>
      <c r="F126">
        <v>0</v>
      </c>
      <c r="G126">
        <v>0</v>
      </c>
      <c r="H126" t="s">
        <v>10</v>
      </c>
      <c r="I126" t="s">
        <v>399</v>
      </c>
      <c r="J126" s="21">
        <v>0</v>
      </c>
      <c r="K126" s="21">
        <v>0</v>
      </c>
      <c r="L126" s="21">
        <v>0</v>
      </c>
      <c r="M126" s="21">
        <v>0</v>
      </c>
      <c r="N126" s="21">
        <v>0</v>
      </c>
      <c r="O126" s="21">
        <v>0</v>
      </c>
      <c r="P126" s="21">
        <v>0</v>
      </c>
      <c r="Q126" s="21">
        <v>0</v>
      </c>
      <c r="R126" s="21">
        <v>0</v>
      </c>
      <c r="S126" s="21">
        <v>0</v>
      </c>
      <c r="T126" s="21">
        <v>0</v>
      </c>
      <c r="U126" s="21">
        <v>0</v>
      </c>
      <c r="V126" s="21">
        <v>0</v>
      </c>
      <c r="W126" s="25">
        <v>0</v>
      </c>
      <c r="X126" s="25">
        <v>0</v>
      </c>
      <c r="Y126" s="25">
        <v>0</v>
      </c>
      <c r="Z126" s="25">
        <v>0</v>
      </c>
      <c r="AA126" s="25">
        <v>0</v>
      </c>
      <c r="AB126" s="25">
        <v>0</v>
      </c>
      <c r="AC126" s="25">
        <v>0</v>
      </c>
      <c r="AD126" s="25">
        <v>0</v>
      </c>
      <c r="AE126" s="25">
        <v>0</v>
      </c>
      <c r="AF126" s="25">
        <v>0</v>
      </c>
      <c r="AG126" s="25">
        <v>0</v>
      </c>
      <c r="AH126" s="25">
        <v>0</v>
      </c>
      <c r="AI126" s="25">
        <v>0</v>
      </c>
      <c r="AJ126" s="25">
        <v>0</v>
      </c>
      <c r="AK126" s="25">
        <v>0</v>
      </c>
      <c r="AL126" s="25">
        <v>0</v>
      </c>
      <c r="AM126" s="25">
        <v>0</v>
      </c>
      <c r="AN126">
        <v>0</v>
      </c>
      <c r="AO126">
        <f t="shared" si="18"/>
        <v>0</v>
      </c>
      <c r="AP126">
        <f t="shared" si="11"/>
        <v>0</v>
      </c>
      <c r="AT126">
        <f t="shared" si="12"/>
        <v>0</v>
      </c>
      <c r="AU126">
        <f t="shared" si="13"/>
        <v>0</v>
      </c>
      <c r="AV126">
        <f t="shared" si="14"/>
        <v>0</v>
      </c>
      <c r="AW126">
        <f t="shared" si="15"/>
        <v>0</v>
      </c>
      <c r="AX126">
        <f t="shared" si="16"/>
        <v>0</v>
      </c>
      <c r="AY126">
        <f t="shared" si="17"/>
        <v>0</v>
      </c>
    </row>
    <row r="127" spans="1:51">
      <c r="A127">
        <v>3022020</v>
      </c>
      <c r="B127" t="s">
        <v>107</v>
      </c>
      <c r="C127" t="s">
        <v>105</v>
      </c>
      <c r="D127" t="s">
        <v>12</v>
      </c>
      <c r="E127" t="s">
        <v>12</v>
      </c>
      <c r="F127" t="s">
        <v>397</v>
      </c>
      <c r="G127" t="s">
        <v>138</v>
      </c>
      <c r="H127" t="s">
        <v>144</v>
      </c>
      <c r="I127" t="s">
        <v>475</v>
      </c>
      <c r="J127" s="21">
        <v>60</v>
      </c>
      <c r="K127" s="21">
        <v>30</v>
      </c>
      <c r="L127" s="21">
        <v>30</v>
      </c>
      <c r="M127" s="21">
        <v>0</v>
      </c>
      <c r="N127" s="21">
        <v>0</v>
      </c>
      <c r="O127" s="21">
        <v>0</v>
      </c>
      <c r="P127" s="21">
        <v>0</v>
      </c>
      <c r="Q127" s="21">
        <v>0</v>
      </c>
      <c r="R127" s="21">
        <v>0</v>
      </c>
      <c r="S127" s="21">
        <v>0</v>
      </c>
      <c r="T127" s="21">
        <v>0</v>
      </c>
      <c r="U127" s="21">
        <v>0</v>
      </c>
      <c r="V127" s="21">
        <v>0</v>
      </c>
      <c r="W127" s="25">
        <v>30</v>
      </c>
      <c r="X127" s="25">
        <v>90</v>
      </c>
      <c r="Y127" s="25">
        <v>0</v>
      </c>
      <c r="Z127" s="25">
        <v>0</v>
      </c>
      <c r="AA127" s="25">
        <v>30</v>
      </c>
      <c r="AB127" s="25">
        <v>30</v>
      </c>
      <c r="AC127" s="25">
        <v>30</v>
      </c>
      <c r="AD127" s="25">
        <v>0</v>
      </c>
      <c r="AE127" s="25">
        <v>0</v>
      </c>
      <c r="AF127" s="25">
        <v>0</v>
      </c>
      <c r="AG127" s="25">
        <v>0</v>
      </c>
      <c r="AH127" s="25">
        <v>0</v>
      </c>
      <c r="AI127" s="25">
        <v>0</v>
      </c>
      <c r="AJ127" s="25">
        <v>0</v>
      </c>
      <c r="AK127" s="25">
        <v>0</v>
      </c>
      <c r="AL127" s="25">
        <v>0</v>
      </c>
      <c r="AM127" s="25" t="s">
        <v>261</v>
      </c>
      <c r="AN127">
        <v>30</v>
      </c>
      <c r="AO127">
        <f t="shared" si="18"/>
        <v>30</v>
      </c>
      <c r="AP127">
        <f t="shared" si="11"/>
        <v>0</v>
      </c>
      <c r="AT127">
        <f t="shared" si="12"/>
        <v>30</v>
      </c>
      <c r="AU127">
        <f t="shared" si="13"/>
        <v>0</v>
      </c>
      <c r="AV127">
        <f t="shared" si="14"/>
        <v>0</v>
      </c>
      <c r="AW127">
        <f t="shared" si="15"/>
        <v>0</v>
      </c>
      <c r="AX127">
        <f t="shared" si="16"/>
        <v>0</v>
      </c>
      <c r="AY127">
        <f t="shared" si="17"/>
        <v>0</v>
      </c>
    </row>
    <row r="128" spans="1:51">
      <c r="A128">
        <v>3022001</v>
      </c>
      <c r="B128" t="s">
        <v>108</v>
      </c>
      <c r="C128" t="s">
        <v>105</v>
      </c>
      <c r="D128" t="s">
        <v>12</v>
      </c>
      <c r="E128" t="s">
        <v>12</v>
      </c>
      <c r="F128" t="s">
        <v>397</v>
      </c>
      <c r="G128" t="s">
        <v>138</v>
      </c>
      <c r="H128" t="s">
        <v>144</v>
      </c>
      <c r="I128" t="s">
        <v>476</v>
      </c>
      <c r="J128" s="21">
        <v>112</v>
      </c>
      <c r="K128" s="21">
        <v>28</v>
      </c>
      <c r="L128" s="21">
        <v>28</v>
      </c>
      <c r="M128" s="21">
        <v>28</v>
      </c>
      <c r="N128" s="21">
        <v>28</v>
      </c>
      <c r="O128" s="21">
        <v>0</v>
      </c>
      <c r="P128" s="21">
        <v>0</v>
      </c>
      <c r="Q128" s="21">
        <v>0</v>
      </c>
      <c r="R128" s="21">
        <v>0</v>
      </c>
      <c r="S128" s="21">
        <v>0</v>
      </c>
      <c r="T128" s="21">
        <v>0</v>
      </c>
      <c r="U128" s="21">
        <v>0</v>
      </c>
      <c r="V128" s="21">
        <v>0</v>
      </c>
      <c r="W128" s="25">
        <v>27</v>
      </c>
      <c r="X128" s="25">
        <v>139</v>
      </c>
      <c r="Y128" s="25">
        <v>0</v>
      </c>
      <c r="Z128" s="25">
        <v>0</v>
      </c>
      <c r="AA128" s="25">
        <v>28</v>
      </c>
      <c r="AB128" s="25">
        <v>28</v>
      </c>
      <c r="AC128" s="25">
        <v>27</v>
      </c>
      <c r="AD128" s="25">
        <v>28</v>
      </c>
      <c r="AE128" s="25">
        <v>28</v>
      </c>
      <c r="AF128" s="25">
        <v>0</v>
      </c>
      <c r="AG128" s="25">
        <v>0</v>
      </c>
      <c r="AH128" s="25">
        <v>0</v>
      </c>
      <c r="AI128" s="25">
        <v>0</v>
      </c>
      <c r="AJ128" s="25">
        <v>0</v>
      </c>
      <c r="AK128" s="25">
        <v>0</v>
      </c>
      <c r="AL128" s="25">
        <v>0</v>
      </c>
      <c r="AM128" s="25">
        <v>0</v>
      </c>
      <c r="AN128">
        <v>28</v>
      </c>
      <c r="AO128">
        <f t="shared" si="18"/>
        <v>28</v>
      </c>
      <c r="AP128">
        <f t="shared" si="11"/>
        <v>0</v>
      </c>
      <c r="AT128">
        <f t="shared" si="12"/>
        <v>28</v>
      </c>
      <c r="AU128">
        <f t="shared" si="13"/>
        <v>0</v>
      </c>
      <c r="AV128">
        <f t="shared" si="14"/>
        <v>0</v>
      </c>
      <c r="AW128">
        <f t="shared" si="15"/>
        <v>0</v>
      </c>
      <c r="AX128">
        <f t="shared" si="16"/>
        <v>0</v>
      </c>
      <c r="AY128">
        <f t="shared" si="17"/>
        <v>0</v>
      </c>
    </row>
    <row r="129" spans="1:51">
      <c r="A129">
        <v>3022004</v>
      </c>
      <c r="B129" t="s">
        <v>109</v>
      </c>
      <c r="C129" t="s">
        <v>105</v>
      </c>
      <c r="D129" t="s">
        <v>12</v>
      </c>
      <c r="E129" t="s">
        <v>12</v>
      </c>
      <c r="F129" t="s">
        <v>397</v>
      </c>
      <c r="G129" t="s">
        <v>138</v>
      </c>
      <c r="H129" t="s">
        <v>144</v>
      </c>
      <c r="I129" t="s">
        <v>477</v>
      </c>
      <c r="J129" s="21">
        <v>79</v>
      </c>
      <c r="K129" s="21">
        <v>28</v>
      </c>
      <c r="L129" s="21">
        <v>26</v>
      </c>
      <c r="M129" s="21">
        <v>25</v>
      </c>
      <c r="N129" s="21">
        <v>0</v>
      </c>
      <c r="O129" s="21">
        <v>0</v>
      </c>
      <c r="P129" s="21">
        <v>0</v>
      </c>
      <c r="Q129" s="21">
        <v>0</v>
      </c>
      <c r="R129" s="21">
        <v>0</v>
      </c>
      <c r="S129" s="21">
        <v>0</v>
      </c>
      <c r="T129" s="21">
        <v>0</v>
      </c>
      <c r="U129" s="21">
        <v>0</v>
      </c>
      <c r="V129" s="21">
        <v>0</v>
      </c>
      <c r="W129" s="25">
        <v>30</v>
      </c>
      <c r="X129" s="25">
        <v>109</v>
      </c>
      <c r="Y129" s="25">
        <v>0</v>
      </c>
      <c r="Z129" s="25">
        <v>0</v>
      </c>
      <c r="AA129" s="25">
        <v>28</v>
      </c>
      <c r="AB129" s="25">
        <v>29</v>
      </c>
      <c r="AC129" s="25">
        <v>27</v>
      </c>
      <c r="AD129" s="25">
        <v>25</v>
      </c>
      <c r="AE129" s="25">
        <v>0</v>
      </c>
      <c r="AF129" s="25">
        <v>0</v>
      </c>
      <c r="AG129" s="25">
        <v>0</v>
      </c>
      <c r="AH129" s="25">
        <v>0</v>
      </c>
      <c r="AI129" s="25">
        <v>0</v>
      </c>
      <c r="AJ129" s="25">
        <v>0</v>
      </c>
      <c r="AK129" s="25">
        <v>0</v>
      </c>
      <c r="AL129" s="25">
        <v>0</v>
      </c>
      <c r="AM129" s="25">
        <v>0</v>
      </c>
      <c r="AN129">
        <v>28</v>
      </c>
      <c r="AO129">
        <f t="shared" si="18"/>
        <v>28</v>
      </c>
      <c r="AP129">
        <f t="shared" si="11"/>
        <v>0</v>
      </c>
      <c r="AT129">
        <f t="shared" si="12"/>
        <v>28</v>
      </c>
      <c r="AU129">
        <f t="shared" si="13"/>
        <v>0</v>
      </c>
      <c r="AV129">
        <f t="shared" si="14"/>
        <v>0</v>
      </c>
      <c r="AW129">
        <f t="shared" si="15"/>
        <v>0</v>
      </c>
      <c r="AX129">
        <f t="shared" si="16"/>
        <v>0</v>
      </c>
      <c r="AY129">
        <f t="shared" si="17"/>
        <v>0</v>
      </c>
    </row>
    <row r="130" spans="1:51">
      <c r="A130">
        <v>3022049</v>
      </c>
      <c r="B130" t="s">
        <v>110</v>
      </c>
      <c r="C130" t="s">
        <v>105</v>
      </c>
      <c r="D130" t="s">
        <v>12</v>
      </c>
      <c r="E130" t="s">
        <v>12</v>
      </c>
      <c r="F130" t="s">
        <v>397</v>
      </c>
      <c r="G130" t="s">
        <v>138</v>
      </c>
      <c r="H130" t="s">
        <v>144</v>
      </c>
      <c r="I130" t="s">
        <v>478</v>
      </c>
      <c r="J130" s="21">
        <v>0</v>
      </c>
      <c r="K130" s="21">
        <v>0</v>
      </c>
      <c r="L130" s="21">
        <v>0</v>
      </c>
      <c r="M130" s="21">
        <v>0</v>
      </c>
      <c r="N130" s="21">
        <v>0</v>
      </c>
      <c r="O130" s="21">
        <v>0</v>
      </c>
      <c r="P130" s="21">
        <v>0</v>
      </c>
      <c r="Q130" s="21">
        <v>0</v>
      </c>
      <c r="R130" s="21">
        <v>0</v>
      </c>
      <c r="S130" s="21">
        <v>0</v>
      </c>
      <c r="T130" s="21">
        <v>0</v>
      </c>
      <c r="U130" s="21">
        <v>0</v>
      </c>
      <c r="V130" s="21">
        <v>0</v>
      </c>
      <c r="W130" s="25">
        <v>60</v>
      </c>
      <c r="X130" s="25">
        <v>60</v>
      </c>
      <c r="Y130" s="25">
        <v>60</v>
      </c>
      <c r="Z130" s="25">
        <v>0</v>
      </c>
      <c r="AA130" s="25">
        <v>60</v>
      </c>
      <c r="AB130" s="25">
        <v>0</v>
      </c>
      <c r="AC130" s="25">
        <v>0</v>
      </c>
      <c r="AD130" s="25">
        <v>0</v>
      </c>
      <c r="AE130" s="25">
        <v>0</v>
      </c>
      <c r="AF130" s="25">
        <v>0</v>
      </c>
      <c r="AG130" s="25">
        <v>0</v>
      </c>
      <c r="AH130" s="25">
        <v>0</v>
      </c>
      <c r="AI130" s="25">
        <v>0</v>
      </c>
      <c r="AJ130" s="25">
        <v>0</v>
      </c>
      <c r="AK130" s="25">
        <v>0</v>
      </c>
      <c r="AL130" s="25">
        <v>0</v>
      </c>
      <c r="AM130" s="25" t="s">
        <v>261</v>
      </c>
      <c r="AN130">
        <v>60</v>
      </c>
      <c r="AO130">
        <f t="shared" si="18"/>
        <v>60</v>
      </c>
      <c r="AP130">
        <f t="shared" si="11"/>
        <v>0</v>
      </c>
      <c r="AT130">
        <f t="shared" si="12"/>
        <v>60</v>
      </c>
      <c r="AU130">
        <f t="shared" si="13"/>
        <v>0</v>
      </c>
      <c r="AV130">
        <f t="shared" si="14"/>
        <v>0</v>
      </c>
      <c r="AW130">
        <f t="shared" si="15"/>
        <v>0</v>
      </c>
      <c r="AX130">
        <f t="shared" si="16"/>
        <v>0</v>
      </c>
      <c r="AY130">
        <f t="shared" si="17"/>
        <v>0</v>
      </c>
    </row>
    <row r="131" spans="1:51">
      <c r="A131" t="s">
        <v>479</v>
      </c>
      <c r="B131" t="s">
        <v>480</v>
      </c>
      <c r="C131" t="s">
        <v>105</v>
      </c>
      <c r="D131" t="s">
        <v>12</v>
      </c>
      <c r="E131" t="s">
        <v>12</v>
      </c>
      <c r="F131" t="s">
        <v>473</v>
      </c>
      <c r="G131" t="s">
        <v>138</v>
      </c>
      <c r="H131" t="s">
        <v>144</v>
      </c>
      <c r="I131" t="s">
        <v>481</v>
      </c>
      <c r="J131" s="21">
        <v>0</v>
      </c>
      <c r="K131" s="21">
        <v>0</v>
      </c>
      <c r="L131" s="21">
        <v>0</v>
      </c>
      <c r="M131" s="21">
        <v>0</v>
      </c>
      <c r="N131" s="21">
        <v>0</v>
      </c>
      <c r="O131" s="21">
        <v>0</v>
      </c>
      <c r="P131" s="21">
        <v>0</v>
      </c>
      <c r="Q131" s="21">
        <v>0</v>
      </c>
      <c r="R131" s="21">
        <v>0</v>
      </c>
      <c r="S131" s="21">
        <v>0</v>
      </c>
      <c r="T131" s="21">
        <v>0</v>
      </c>
      <c r="U131" s="21">
        <v>0</v>
      </c>
      <c r="V131" s="21">
        <v>0</v>
      </c>
      <c r="W131" s="25">
        <v>0</v>
      </c>
      <c r="X131" s="25">
        <v>0</v>
      </c>
      <c r="Y131" s="25">
        <v>0</v>
      </c>
      <c r="Z131" s="25">
        <v>0</v>
      </c>
      <c r="AA131" s="25">
        <v>0</v>
      </c>
      <c r="AB131" s="25">
        <v>0</v>
      </c>
      <c r="AC131" s="25">
        <v>0</v>
      </c>
      <c r="AD131" s="25">
        <v>0</v>
      </c>
      <c r="AE131" s="25">
        <v>0</v>
      </c>
      <c r="AF131" s="25">
        <v>0</v>
      </c>
      <c r="AG131" s="25">
        <v>0</v>
      </c>
      <c r="AH131" s="25">
        <v>0</v>
      </c>
      <c r="AI131" s="25">
        <v>0</v>
      </c>
      <c r="AJ131" s="25">
        <v>0</v>
      </c>
      <c r="AK131" s="25">
        <v>0</v>
      </c>
      <c r="AL131" s="25">
        <v>0</v>
      </c>
      <c r="AM131" s="25">
        <v>0</v>
      </c>
      <c r="AN131">
        <v>60</v>
      </c>
      <c r="AO131">
        <f t="shared" si="18"/>
        <v>60</v>
      </c>
      <c r="AP131">
        <f t="shared" si="11"/>
        <v>0</v>
      </c>
      <c r="AT131">
        <v>0</v>
      </c>
      <c r="AU131">
        <f t="shared" si="13"/>
        <v>0</v>
      </c>
      <c r="AV131">
        <f t="shared" si="14"/>
        <v>0</v>
      </c>
      <c r="AW131">
        <f t="shared" si="15"/>
        <v>0</v>
      </c>
      <c r="AX131">
        <f t="shared" si="16"/>
        <v>0</v>
      </c>
      <c r="AY131">
        <f t="shared" si="17"/>
        <v>0</v>
      </c>
    </row>
    <row r="132" spans="1:51">
      <c r="A132" t="s">
        <v>482</v>
      </c>
      <c r="B132" t="s">
        <v>483</v>
      </c>
      <c r="C132" t="s">
        <v>105</v>
      </c>
      <c r="D132" t="s">
        <v>12</v>
      </c>
      <c r="E132" t="s">
        <v>12</v>
      </c>
      <c r="F132" t="s">
        <v>473</v>
      </c>
      <c r="G132" t="s">
        <v>138</v>
      </c>
      <c r="H132" t="s">
        <v>144</v>
      </c>
      <c r="I132" t="s">
        <v>484</v>
      </c>
      <c r="J132" s="21">
        <v>0</v>
      </c>
      <c r="K132" s="21">
        <v>0</v>
      </c>
      <c r="L132" s="21">
        <v>0</v>
      </c>
      <c r="M132" s="21">
        <v>0</v>
      </c>
      <c r="N132" s="21">
        <v>0</v>
      </c>
      <c r="O132" s="21">
        <v>0</v>
      </c>
      <c r="P132" s="21">
        <v>0</v>
      </c>
      <c r="Q132" s="21">
        <v>0</v>
      </c>
      <c r="R132" s="21">
        <v>0</v>
      </c>
      <c r="S132" s="21">
        <v>0</v>
      </c>
      <c r="T132" s="21">
        <v>0</v>
      </c>
      <c r="U132" s="21">
        <v>0</v>
      </c>
      <c r="V132" s="21">
        <v>0</v>
      </c>
      <c r="W132" s="25">
        <v>0</v>
      </c>
      <c r="X132" s="25">
        <v>0</v>
      </c>
      <c r="Y132" s="25">
        <v>0</v>
      </c>
      <c r="Z132" s="25">
        <v>0</v>
      </c>
      <c r="AA132" s="25">
        <v>0</v>
      </c>
      <c r="AB132" s="25">
        <v>0</v>
      </c>
      <c r="AC132" s="25">
        <v>0</v>
      </c>
      <c r="AD132" s="25">
        <v>0</v>
      </c>
      <c r="AE132" s="25">
        <v>0</v>
      </c>
      <c r="AF132" s="25">
        <v>0</v>
      </c>
      <c r="AG132" s="25">
        <v>0</v>
      </c>
      <c r="AH132" s="25">
        <v>0</v>
      </c>
      <c r="AI132" s="25">
        <v>0</v>
      </c>
      <c r="AJ132" s="25">
        <v>0</v>
      </c>
      <c r="AK132" s="25">
        <v>0</v>
      </c>
      <c r="AL132" s="25">
        <v>0</v>
      </c>
      <c r="AM132" s="25">
        <v>0</v>
      </c>
      <c r="AN132">
        <v>0</v>
      </c>
      <c r="AO132">
        <f t="shared" si="18"/>
        <v>0</v>
      </c>
      <c r="AP132">
        <f t="shared" si="11"/>
        <v>0</v>
      </c>
      <c r="AT132">
        <f t="shared" si="12"/>
        <v>0</v>
      </c>
      <c r="AU132">
        <f t="shared" si="13"/>
        <v>0</v>
      </c>
      <c r="AV132">
        <f t="shared" si="14"/>
        <v>0</v>
      </c>
      <c r="AW132">
        <f t="shared" si="15"/>
        <v>0</v>
      </c>
      <c r="AX132">
        <f t="shared" si="16"/>
        <v>0</v>
      </c>
      <c r="AY132">
        <f t="shared" si="17"/>
        <v>0</v>
      </c>
    </row>
    <row r="133" spans="1:51">
      <c r="A133" t="s">
        <v>485</v>
      </c>
      <c r="B133" t="s">
        <v>486</v>
      </c>
      <c r="C133" t="s">
        <v>105</v>
      </c>
      <c r="D133" t="s">
        <v>12</v>
      </c>
      <c r="E133" t="s">
        <v>12</v>
      </c>
      <c r="F133" t="s">
        <v>473</v>
      </c>
      <c r="G133" t="s">
        <v>138</v>
      </c>
      <c r="H133" t="s">
        <v>144</v>
      </c>
      <c r="I133" t="s">
        <v>487</v>
      </c>
      <c r="J133" s="21">
        <v>0</v>
      </c>
      <c r="K133" s="21">
        <v>0</v>
      </c>
      <c r="L133" s="21">
        <v>0</v>
      </c>
      <c r="M133" s="21">
        <v>0</v>
      </c>
      <c r="N133" s="21">
        <v>0</v>
      </c>
      <c r="O133" s="21">
        <v>0</v>
      </c>
      <c r="P133" s="21">
        <v>0</v>
      </c>
      <c r="Q133" s="21">
        <v>0</v>
      </c>
      <c r="R133" s="21">
        <v>0</v>
      </c>
      <c r="S133" s="21">
        <v>0</v>
      </c>
      <c r="T133" s="21">
        <v>0</v>
      </c>
      <c r="U133" s="21">
        <v>0</v>
      </c>
      <c r="V133" s="21">
        <v>0</v>
      </c>
      <c r="W133" s="25">
        <v>0</v>
      </c>
      <c r="X133" s="25">
        <v>0</v>
      </c>
      <c r="Y133" s="25">
        <v>0</v>
      </c>
      <c r="Z133" s="25">
        <v>0</v>
      </c>
      <c r="AA133" s="25">
        <v>0</v>
      </c>
      <c r="AB133" s="25">
        <v>0</v>
      </c>
      <c r="AC133" s="25">
        <v>0</v>
      </c>
      <c r="AD133" s="25">
        <v>0</v>
      </c>
      <c r="AE133" s="25">
        <v>0</v>
      </c>
      <c r="AF133" s="25">
        <v>0</v>
      </c>
      <c r="AG133" s="25">
        <v>0</v>
      </c>
      <c r="AH133" s="25">
        <v>0</v>
      </c>
      <c r="AI133" s="25">
        <v>0</v>
      </c>
      <c r="AJ133" s="25">
        <v>0</v>
      </c>
      <c r="AK133" s="25">
        <v>0</v>
      </c>
      <c r="AL133" s="25">
        <v>0</v>
      </c>
      <c r="AM133" s="25">
        <v>0</v>
      </c>
      <c r="AN133">
        <v>0</v>
      </c>
      <c r="AO133">
        <f t="shared" si="18"/>
        <v>0</v>
      </c>
      <c r="AP133">
        <f t="shared" si="11"/>
        <v>0</v>
      </c>
      <c r="AT133">
        <f t="shared" si="12"/>
        <v>0</v>
      </c>
      <c r="AU133">
        <f t="shared" si="13"/>
        <v>0</v>
      </c>
      <c r="AV133">
        <f t="shared" si="14"/>
        <v>0</v>
      </c>
      <c r="AW133">
        <f t="shared" si="15"/>
        <v>0</v>
      </c>
      <c r="AX133">
        <f t="shared" si="16"/>
        <v>0</v>
      </c>
      <c r="AY133">
        <f t="shared" si="17"/>
        <v>0</v>
      </c>
    </row>
    <row r="134" spans="1:51">
      <c r="A134" t="s">
        <v>488</v>
      </c>
      <c r="B134" t="s">
        <v>489</v>
      </c>
      <c r="C134" t="s">
        <v>105</v>
      </c>
      <c r="D134" t="s">
        <v>12</v>
      </c>
      <c r="E134" t="s">
        <v>12</v>
      </c>
      <c r="F134" t="s">
        <v>473</v>
      </c>
      <c r="G134" t="s">
        <v>138</v>
      </c>
      <c r="H134" t="s">
        <v>144</v>
      </c>
      <c r="I134" t="s">
        <v>490</v>
      </c>
      <c r="J134" s="21">
        <v>0</v>
      </c>
      <c r="K134" s="21">
        <v>0</v>
      </c>
      <c r="L134" s="21">
        <v>0</v>
      </c>
      <c r="M134" s="21">
        <v>0</v>
      </c>
      <c r="N134" s="21">
        <v>0</v>
      </c>
      <c r="O134" s="21">
        <v>0</v>
      </c>
      <c r="P134" s="21">
        <v>0</v>
      </c>
      <c r="Q134" s="21">
        <v>0</v>
      </c>
      <c r="R134" s="21">
        <v>0</v>
      </c>
      <c r="S134" s="21">
        <v>0</v>
      </c>
      <c r="T134" s="21">
        <v>0</v>
      </c>
      <c r="U134" s="21">
        <v>0</v>
      </c>
      <c r="V134" s="21">
        <v>0</v>
      </c>
      <c r="W134" s="25">
        <v>0</v>
      </c>
      <c r="X134" s="25">
        <v>0</v>
      </c>
      <c r="Y134" s="25">
        <v>0</v>
      </c>
      <c r="Z134" s="25">
        <v>0</v>
      </c>
      <c r="AA134" s="25">
        <v>0</v>
      </c>
      <c r="AB134" s="25">
        <v>0</v>
      </c>
      <c r="AC134" s="25">
        <v>0</v>
      </c>
      <c r="AD134" s="25">
        <v>0</v>
      </c>
      <c r="AE134" s="25">
        <v>0</v>
      </c>
      <c r="AF134" s="25">
        <v>0</v>
      </c>
      <c r="AG134" s="25">
        <v>0</v>
      </c>
      <c r="AH134" s="25">
        <v>0</v>
      </c>
      <c r="AI134" s="25">
        <v>0</v>
      </c>
      <c r="AJ134" s="25">
        <v>0</v>
      </c>
      <c r="AK134" s="25">
        <v>0</v>
      </c>
      <c r="AL134" s="25">
        <v>0</v>
      </c>
      <c r="AM134" s="25">
        <v>0</v>
      </c>
      <c r="AN134">
        <v>0</v>
      </c>
      <c r="AO134">
        <f t="shared" si="18"/>
        <v>0</v>
      </c>
      <c r="AP134">
        <f t="shared" si="11"/>
        <v>0</v>
      </c>
      <c r="AT134">
        <f t="shared" si="12"/>
        <v>0</v>
      </c>
      <c r="AU134">
        <f t="shared" si="13"/>
        <v>0</v>
      </c>
      <c r="AV134">
        <f t="shared" si="14"/>
        <v>0</v>
      </c>
      <c r="AW134">
        <f t="shared" si="15"/>
        <v>0</v>
      </c>
      <c r="AX134">
        <f t="shared" si="16"/>
        <v>0</v>
      </c>
      <c r="AY134">
        <f t="shared" si="17"/>
        <v>0</v>
      </c>
    </row>
    <row r="135" spans="1:51">
      <c r="A135" t="s">
        <v>491</v>
      </c>
      <c r="B135" t="s">
        <v>492</v>
      </c>
      <c r="C135" t="s">
        <v>105</v>
      </c>
      <c r="D135" t="s">
        <v>12</v>
      </c>
      <c r="E135" t="s">
        <v>12</v>
      </c>
      <c r="F135" t="s">
        <v>473</v>
      </c>
      <c r="G135" t="s">
        <v>138</v>
      </c>
      <c r="H135" t="s">
        <v>144</v>
      </c>
      <c r="I135" t="s">
        <v>493</v>
      </c>
      <c r="J135" s="21">
        <v>0</v>
      </c>
      <c r="K135" s="21">
        <v>0</v>
      </c>
      <c r="L135" s="21">
        <v>0</v>
      </c>
      <c r="M135" s="21">
        <v>0</v>
      </c>
      <c r="N135" s="21">
        <v>0</v>
      </c>
      <c r="O135" s="21">
        <v>0</v>
      </c>
      <c r="P135" s="21">
        <v>0</v>
      </c>
      <c r="Q135" s="21">
        <v>0</v>
      </c>
      <c r="R135" s="21">
        <v>0</v>
      </c>
      <c r="S135" s="21">
        <v>0</v>
      </c>
      <c r="T135" s="21">
        <v>0</v>
      </c>
      <c r="U135" s="21">
        <v>0</v>
      </c>
      <c r="V135" s="21">
        <v>0</v>
      </c>
      <c r="W135" s="25">
        <v>0</v>
      </c>
      <c r="X135" s="25">
        <v>0</v>
      </c>
      <c r="Y135" s="25">
        <v>0</v>
      </c>
      <c r="Z135" s="25">
        <v>0</v>
      </c>
      <c r="AA135" s="25">
        <v>0</v>
      </c>
      <c r="AB135" s="25">
        <v>0</v>
      </c>
      <c r="AC135" s="25">
        <v>0</v>
      </c>
      <c r="AD135" s="25">
        <v>0</v>
      </c>
      <c r="AE135" s="25">
        <v>0</v>
      </c>
      <c r="AF135" s="25">
        <v>0</v>
      </c>
      <c r="AG135" s="25">
        <v>0</v>
      </c>
      <c r="AH135" s="25">
        <v>0</v>
      </c>
      <c r="AI135" s="25">
        <v>0</v>
      </c>
      <c r="AJ135" s="25">
        <v>0</v>
      </c>
      <c r="AK135" s="25">
        <v>0</v>
      </c>
      <c r="AL135" s="25">
        <v>0</v>
      </c>
      <c r="AM135" s="25">
        <v>0</v>
      </c>
      <c r="AN135">
        <v>0</v>
      </c>
      <c r="AO135">
        <f t="shared" si="18"/>
        <v>0</v>
      </c>
      <c r="AP135">
        <f t="shared" si="11"/>
        <v>0</v>
      </c>
      <c r="AT135">
        <f t="shared" si="12"/>
        <v>0</v>
      </c>
      <c r="AU135">
        <f t="shared" si="13"/>
        <v>0</v>
      </c>
      <c r="AV135">
        <f t="shared" si="14"/>
        <v>0</v>
      </c>
      <c r="AW135">
        <f t="shared" si="15"/>
        <v>0</v>
      </c>
      <c r="AX135">
        <f t="shared" si="16"/>
        <v>0</v>
      </c>
      <c r="AY135">
        <f t="shared" si="17"/>
        <v>0</v>
      </c>
    </row>
    <row r="136" spans="1:51">
      <c r="A136">
        <v>0</v>
      </c>
      <c r="B136" t="s">
        <v>10</v>
      </c>
      <c r="C136" t="s">
        <v>10</v>
      </c>
      <c r="D136" t="s">
        <v>10</v>
      </c>
      <c r="E136" t="s">
        <v>10</v>
      </c>
      <c r="F136">
        <v>0</v>
      </c>
      <c r="G136">
        <v>0</v>
      </c>
      <c r="H136" t="s">
        <v>10</v>
      </c>
      <c r="I136" t="s">
        <v>399</v>
      </c>
      <c r="J136" s="21">
        <v>0</v>
      </c>
      <c r="K136" s="21">
        <v>0</v>
      </c>
      <c r="L136" s="21">
        <v>0</v>
      </c>
      <c r="M136" s="21">
        <v>0</v>
      </c>
      <c r="N136" s="21">
        <v>0</v>
      </c>
      <c r="O136" s="21">
        <v>0</v>
      </c>
      <c r="P136" s="21">
        <v>0</v>
      </c>
      <c r="Q136" s="21">
        <v>0</v>
      </c>
      <c r="R136" s="21">
        <v>0</v>
      </c>
      <c r="S136" s="21">
        <v>0</v>
      </c>
      <c r="T136" s="21">
        <v>0</v>
      </c>
      <c r="U136" s="21">
        <v>0</v>
      </c>
      <c r="V136" s="21">
        <v>0</v>
      </c>
      <c r="W136" s="25">
        <v>0</v>
      </c>
      <c r="X136" s="25">
        <v>0</v>
      </c>
      <c r="Y136" s="25">
        <v>0</v>
      </c>
      <c r="Z136" s="25">
        <v>0</v>
      </c>
      <c r="AA136" s="25">
        <v>0</v>
      </c>
      <c r="AB136" s="25">
        <v>0</v>
      </c>
      <c r="AC136" s="25">
        <v>0</v>
      </c>
      <c r="AD136" s="25">
        <v>0</v>
      </c>
      <c r="AE136" s="25">
        <v>0</v>
      </c>
      <c r="AF136" s="25">
        <v>0</v>
      </c>
      <c r="AG136" s="25">
        <v>0</v>
      </c>
      <c r="AH136" s="25">
        <v>0</v>
      </c>
      <c r="AI136" s="25">
        <v>0</v>
      </c>
      <c r="AJ136" s="25">
        <v>0</v>
      </c>
      <c r="AK136" s="25">
        <v>0</v>
      </c>
      <c r="AL136" s="25">
        <v>0</v>
      </c>
      <c r="AM136" s="25">
        <v>0</v>
      </c>
      <c r="AN136">
        <v>0</v>
      </c>
      <c r="AO136">
        <f t="shared" si="18"/>
        <v>0</v>
      </c>
      <c r="AP136">
        <f t="shared" si="11"/>
        <v>0</v>
      </c>
      <c r="AT136">
        <f t="shared" si="12"/>
        <v>0</v>
      </c>
      <c r="AU136">
        <f t="shared" si="13"/>
        <v>0</v>
      </c>
      <c r="AV136">
        <f t="shared" si="14"/>
        <v>0</v>
      </c>
      <c r="AW136">
        <f t="shared" si="15"/>
        <v>0</v>
      </c>
      <c r="AX136">
        <f t="shared" si="16"/>
        <v>0</v>
      </c>
      <c r="AY136">
        <f t="shared" si="17"/>
        <v>0</v>
      </c>
    </row>
    <row r="137" spans="1:51">
      <c r="A137">
        <v>0</v>
      </c>
      <c r="B137" t="s">
        <v>10</v>
      </c>
      <c r="C137" t="s">
        <v>10</v>
      </c>
      <c r="D137" t="s">
        <v>10</v>
      </c>
      <c r="E137" t="s">
        <v>10</v>
      </c>
      <c r="F137">
        <v>0</v>
      </c>
      <c r="G137">
        <v>0</v>
      </c>
      <c r="H137" t="s">
        <v>10</v>
      </c>
      <c r="I137" t="s">
        <v>399</v>
      </c>
      <c r="J137" s="21">
        <v>0</v>
      </c>
      <c r="K137" s="21">
        <v>0</v>
      </c>
      <c r="L137" s="21">
        <v>0</v>
      </c>
      <c r="M137" s="21">
        <v>0</v>
      </c>
      <c r="N137" s="21">
        <v>0</v>
      </c>
      <c r="O137" s="21">
        <v>0</v>
      </c>
      <c r="P137" s="21">
        <v>0</v>
      </c>
      <c r="Q137" s="21">
        <v>0</v>
      </c>
      <c r="R137" s="21">
        <v>0</v>
      </c>
      <c r="S137" s="21">
        <v>0</v>
      </c>
      <c r="T137" s="21">
        <v>0</v>
      </c>
      <c r="U137" s="21">
        <v>0</v>
      </c>
      <c r="V137" s="21">
        <v>0</v>
      </c>
      <c r="W137" s="25">
        <v>0</v>
      </c>
      <c r="X137" s="25">
        <v>0</v>
      </c>
      <c r="Y137" s="25">
        <v>0</v>
      </c>
      <c r="Z137" s="25">
        <v>0</v>
      </c>
      <c r="AA137" s="25">
        <v>0</v>
      </c>
      <c r="AB137" s="25">
        <v>0</v>
      </c>
      <c r="AC137" s="25">
        <v>0</v>
      </c>
      <c r="AD137" s="25">
        <v>0</v>
      </c>
      <c r="AE137" s="25">
        <v>0</v>
      </c>
      <c r="AF137" s="25">
        <v>0</v>
      </c>
      <c r="AG137" s="25">
        <v>0</v>
      </c>
      <c r="AH137" s="25">
        <v>0</v>
      </c>
      <c r="AI137" s="25">
        <v>0</v>
      </c>
      <c r="AJ137" s="25">
        <v>0</v>
      </c>
      <c r="AK137" s="25">
        <v>0</v>
      </c>
      <c r="AL137" s="25">
        <v>0</v>
      </c>
      <c r="AM137" s="25">
        <v>0</v>
      </c>
      <c r="AN137">
        <v>0</v>
      </c>
      <c r="AO137">
        <f t="shared" si="18"/>
        <v>0</v>
      </c>
      <c r="AP137">
        <f t="shared" si="11"/>
        <v>0</v>
      </c>
      <c r="AT137">
        <f t="shared" si="12"/>
        <v>0</v>
      </c>
      <c r="AU137">
        <f t="shared" si="13"/>
        <v>0</v>
      </c>
      <c r="AV137">
        <f t="shared" si="14"/>
        <v>0</v>
      </c>
      <c r="AW137">
        <f t="shared" si="15"/>
        <v>0</v>
      </c>
      <c r="AX137">
        <f t="shared" si="16"/>
        <v>0</v>
      </c>
      <c r="AY137">
        <f t="shared" si="17"/>
        <v>0</v>
      </c>
    </row>
    <row r="138" spans="1:51">
      <c r="A138">
        <v>3024001</v>
      </c>
      <c r="B138" t="s">
        <v>111</v>
      </c>
      <c r="C138" t="s">
        <v>105</v>
      </c>
      <c r="D138" t="s">
        <v>95</v>
      </c>
      <c r="E138" t="s">
        <v>95</v>
      </c>
      <c r="F138" t="s">
        <v>397</v>
      </c>
      <c r="G138" t="s">
        <v>145</v>
      </c>
      <c r="H138" t="s">
        <v>149</v>
      </c>
      <c r="I138" t="s">
        <v>494</v>
      </c>
      <c r="J138" s="21">
        <v>299</v>
      </c>
      <c r="K138" s="21">
        <v>0</v>
      </c>
      <c r="L138" s="21">
        <v>0</v>
      </c>
      <c r="M138" s="21">
        <v>0</v>
      </c>
      <c r="N138" s="21">
        <v>0</v>
      </c>
      <c r="O138" s="21">
        <v>0</v>
      </c>
      <c r="P138" s="21">
        <v>0</v>
      </c>
      <c r="Q138" s="21">
        <v>0</v>
      </c>
      <c r="R138" s="21">
        <v>150</v>
      </c>
      <c r="S138" s="21">
        <v>149</v>
      </c>
      <c r="T138" s="21">
        <v>0</v>
      </c>
      <c r="U138" s="21">
        <v>0</v>
      </c>
      <c r="V138" s="21">
        <v>0</v>
      </c>
      <c r="W138" s="25">
        <v>152</v>
      </c>
      <c r="X138" s="25">
        <v>451</v>
      </c>
      <c r="Y138" s="25">
        <v>0</v>
      </c>
      <c r="Z138" s="25">
        <v>0</v>
      </c>
      <c r="AA138" s="25">
        <v>0</v>
      </c>
      <c r="AB138" s="25">
        <v>0</v>
      </c>
      <c r="AC138" s="25">
        <v>0</v>
      </c>
      <c r="AD138" s="25">
        <v>0</v>
      </c>
      <c r="AE138" s="25">
        <v>0</v>
      </c>
      <c r="AF138" s="25">
        <v>0</v>
      </c>
      <c r="AG138" s="25">
        <v>0</v>
      </c>
      <c r="AH138" s="25">
        <v>150</v>
      </c>
      <c r="AI138" s="25">
        <v>151</v>
      </c>
      <c r="AJ138" s="25">
        <v>150</v>
      </c>
      <c r="AK138" s="25">
        <v>0</v>
      </c>
      <c r="AL138" s="25">
        <v>0</v>
      </c>
      <c r="AM138" s="25">
        <v>0</v>
      </c>
      <c r="AN138">
        <v>150</v>
      </c>
      <c r="AO138">
        <f t="shared" si="18"/>
        <v>0</v>
      </c>
      <c r="AP138">
        <f t="shared" si="11"/>
        <v>150</v>
      </c>
      <c r="AT138">
        <f t="shared" si="12"/>
        <v>0</v>
      </c>
      <c r="AU138">
        <f t="shared" si="13"/>
        <v>150</v>
      </c>
      <c r="AV138">
        <f t="shared" si="14"/>
        <v>0</v>
      </c>
      <c r="AW138">
        <f t="shared" si="15"/>
        <v>0</v>
      </c>
      <c r="AX138">
        <f t="shared" si="16"/>
        <v>0</v>
      </c>
      <c r="AY138">
        <f t="shared" si="17"/>
        <v>0</v>
      </c>
    </row>
    <row r="139" spans="1:51">
      <c r="A139">
        <v>3024000</v>
      </c>
      <c r="B139" t="s">
        <v>112</v>
      </c>
      <c r="C139" t="s">
        <v>105</v>
      </c>
      <c r="D139" t="s">
        <v>95</v>
      </c>
      <c r="E139" t="s">
        <v>95</v>
      </c>
      <c r="F139" t="s">
        <v>397</v>
      </c>
      <c r="G139" t="s">
        <v>145</v>
      </c>
      <c r="H139" t="s">
        <v>149</v>
      </c>
      <c r="I139" t="s">
        <v>494</v>
      </c>
      <c r="J139" s="21">
        <v>159</v>
      </c>
      <c r="K139" s="21">
        <v>0</v>
      </c>
      <c r="L139" s="21">
        <v>0</v>
      </c>
      <c r="M139" s="21">
        <v>0</v>
      </c>
      <c r="N139" s="21">
        <v>0</v>
      </c>
      <c r="O139" s="21">
        <v>0</v>
      </c>
      <c r="P139" s="21">
        <v>0</v>
      </c>
      <c r="Q139" s="21">
        <v>0</v>
      </c>
      <c r="R139" s="21">
        <v>78</v>
      </c>
      <c r="S139" s="21">
        <v>81</v>
      </c>
      <c r="T139" s="21">
        <v>0</v>
      </c>
      <c r="U139" s="21">
        <v>0</v>
      </c>
      <c r="V139" s="21">
        <v>0</v>
      </c>
      <c r="W139" s="25">
        <v>109</v>
      </c>
      <c r="X139" s="25">
        <v>268</v>
      </c>
      <c r="Y139" s="25">
        <v>0</v>
      </c>
      <c r="Z139" s="25">
        <v>22</v>
      </c>
      <c r="AA139" s="25">
        <v>0</v>
      </c>
      <c r="AB139" s="25">
        <v>0</v>
      </c>
      <c r="AC139" s="25">
        <v>0</v>
      </c>
      <c r="AD139" s="25">
        <v>0</v>
      </c>
      <c r="AE139" s="25">
        <v>0</v>
      </c>
      <c r="AF139" s="25">
        <v>0</v>
      </c>
      <c r="AG139" s="25">
        <v>0</v>
      </c>
      <c r="AH139" s="25">
        <v>100</v>
      </c>
      <c r="AI139" s="25">
        <v>86</v>
      </c>
      <c r="AJ139" s="25">
        <v>82</v>
      </c>
      <c r="AK139" s="25">
        <v>0</v>
      </c>
      <c r="AL139" s="25">
        <v>0</v>
      </c>
      <c r="AM139" s="25" t="s">
        <v>261</v>
      </c>
      <c r="AN139">
        <v>100</v>
      </c>
      <c r="AO139">
        <f t="shared" si="18"/>
        <v>0</v>
      </c>
      <c r="AP139">
        <f t="shared" si="11"/>
        <v>100</v>
      </c>
      <c r="AT139">
        <f t="shared" si="12"/>
        <v>0</v>
      </c>
      <c r="AU139">
        <f t="shared" si="13"/>
        <v>100</v>
      </c>
      <c r="AV139">
        <f t="shared" si="14"/>
        <v>0</v>
      </c>
      <c r="AW139">
        <f t="shared" si="15"/>
        <v>0</v>
      </c>
      <c r="AX139">
        <f t="shared" si="16"/>
        <v>0</v>
      </c>
      <c r="AY139">
        <f t="shared" si="17"/>
        <v>0</v>
      </c>
    </row>
    <row r="140" spans="1:51">
      <c r="A140" t="s">
        <v>495</v>
      </c>
      <c r="B140" t="s">
        <v>496</v>
      </c>
      <c r="C140" t="s">
        <v>105</v>
      </c>
      <c r="D140" t="s">
        <v>95</v>
      </c>
      <c r="E140" t="s">
        <v>95</v>
      </c>
      <c r="F140" t="s">
        <v>473</v>
      </c>
      <c r="G140" t="s">
        <v>145</v>
      </c>
      <c r="H140" t="s">
        <v>149</v>
      </c>
      <c r="I140" t="s">
        <v>497</v>
      </c>
      <c r="J140" s="21">
        <v>0</v>
      </c>
      <c r="K140" s="21">
        <v>0</v>
      </c>
      <c r="L140" s="21">
        <v>0</v>
      </c>
      <c r="M140" s="21">
        <v>0</v>
      </c>
      <c r="N140" s="21">
        <v>0</v>
      </c>
      <c r="O140" s="21">
        <v>0</v>
      </c>
      <c r="P140" s="21">
        <v>0</v>
      </c>
      <c r="Q140" s="21">
        <v>0</v>
      </c>
      <c r="R140" s="21">
        <v>0</v>
      </c>
      <c r="S140" s="21">
        <v>0</v>
      </c>
      <c r="T140" s="21">
        <v>0</v>
      </c>
      <c r="U140" s="21">
        <v>0</v>
      </c>
      <c r="V140" s="21">
        <v>0</v>
      </c>
      <c r="W140" s="25">
        <v>0</v>
      </c>
      <c r="X140" s="25">
        <v>0</v>
      </c>
      <c r="Y140" s="25">
        <v>0</v>
      </c>
      <c r="Z140" s="25">
        <v>0</v>
      </c>
      <c r="AA140" s="25">
        <v>0</v>
      </c>
      <c r="AB140" s="25">
        <v>0</v>
      </c>
      <c r="AC140" s="25">
        <v>0</v>
      </c>
      <c r="AD140" s="25">
        <v>0</v>
      </c>
      <c r="AE140" s="25">
        <v>0</v>
      </c>
      <c r="AF140" s="25">
        <v>0</v>
      </c>
      <c r="AG140" s="25">
        <v>0</v>
      </c>
      <c r="AH140" s="25">
        <v>0</v>
      </c>
      <c r="AI140" s="25">
        <v>0</v>
      </c>
      <c r="AJ140" s="25">
        <v>0</v>
      </c>
      <c r="AK140" s="25">
        <v>0</v>
      </c>
      <c r="AL140" s="25">
        <v>0</v>
      </c>
      <c r="AM140" s="25">
        <v>0</v>
      </c>
      <c r="AN140">
        <v>0</v>
      </c>
      <c r="AO140">
        <f t="shared" si="18"/>
        <v>0</v>
      </c>
      <c r="AP140">
        <f t="shared" si="11"/>
        <v>0</v>
      </c>
      <c r="AT140">
        <f t="shared" si="12"/>
        <v>0</v>
      </c>
      <c r="AU140">
        <f t="shared" si="13"/>
        <v>0</v>
      </c>
      <c r="AV140">
        <f t="shared" si="14"/>
        <v>0</v>
      </c>
      <c r="AW140">
        <f t="shared" si="15"/>
        <v>0</v>
      </c>
      <c r="AX140">
        <f t="shared" si="16"/>
        <v>0</v>
      </c>
      <c r="AY140">
        <f t="shared" si="17"/>
        <v>0</v>
      </c>
    </row>
    <row r="141" spans="1:51">
      <c r="A141" t="s">
        <v>498</v>
      </c>
      <c r="B141" t="s">
        <v>499</v>
      </c>
      <c r="C141" t="s">
        <v>105</v>
      </c>
      <c r="D141" t="s">
        <v>95</v>
      </c>
      <c r="E141" t="s">
        <v>95</v>
      </c>
      <c r="F141" t="s">
        <v>473</v>
      </c>
      <c r="G141" t="s">
        <v>145</v>
      </c>
      <c r="H141" t="s">
        <v>149</v>
      </c>
      <c r="I141" t="s">
        <v>497</v>
      </c>
      <c r="J141" s="21">
        <v>0</v>
      </c>
      <c r="K141" s="21">
        <v>0</v>
      </c>
      <c r="L141" s="21">
        <v>0</v>
      </c>
      <c r="M141" s="21">
        <v>0</v>
      </c>
      <c r="N141" s="21">
        <v>0</v>
      </c>
      <c r="O141" s="21">
        <v>0</v>
      </c>
      <c r="P141" s="21">
        <v>0</v>
      </c>
      <c r="Q141" s="21">
        <v>0</v>
      </c>
      <c r="R141" s="21">
        <v>0</v>
      </c>
      <c r="S141" s="21">
        <v>0</v>
      </c>
      <c r="T141" s="21">
        <v>0</v>
      </c>
      <c r="U141" s="21">
        <v>0</v>
      </c>
      <c r="V141" s="21">
        <v>0</v>
      </c>
      <c r="W141" s="25">
        <v>0</v>
      </c>
      <c r="X141" s="25">
        <v>0</v>
      </c>
      <c r="Y141" s="25">
        <v>0</v>
      </c>
      <c r="Z141" s="25">
        <v>0</v>
      </c>
      <c r="AA141" s="25">
        <v>0</v>
      </c>
      <c r="AB141" s="25">
        <v>0</v>
      </c>
      <c r="AC141" s="25">
        <v>0</v>
      </c>
      <c r="AD141" s="25">
        <v>0</v>
      </c>
      <c r="AE141" s="25">
        <v>0</v>
      </c>
      <c r="AF141" s="25">
        <v>0</v>
      </c>
      <c r="AG141" s="25">
        <v>0</v>
      </c>
      <c r="AH141" s="25">
        <v>0</v>
      </c>
      <c r="AI141" s="25">
        <v>0</v>
      </c>
      <c r="AJ141" s="25">
        <v>0</v>
      </c>
      <c r="AK141" s="25">
        <v>0</v>
      </c>
      <c r="AL141" s="25">
        <v>0</v>
      </c>
      <c r="AM141" s="25">
        <v>0</v>
      </c>
      <c r="AN141">
        <v>0</v>
      </c>
      <c r="AO141">
        <f t="shared" si="18"/>
        <v>0</v>
      </c>
      <c r="AP141">
        <f t="shared" si="11"/>
        <v>0</v>
      </c>
      <c r="AT141">
        <f t="shared" si="12"/>
        <v>0</v>
      </c>
      <c r="AU141">
        <f t="shared" si="13"/>
        <v>0</v>
      </c>
      <c r="AV141">
        <f t="shared" si="14"/>
        <v>0</v>
      </c>
      <c r="AW141">
        <f t="shared" si="15"/>
        <v>0</v>
      </c>
      <c r="AX141">
        <f t="shared" si="16"/>
        <v>0</v>
      </c>
      <c r="AY141">
        <f t="shared" si="17"/>
        <v>0</v>
      </c>
    </row>
    <row r="142" spans="1:51">
      <c r="A142">
        <v>0</v>
      </c>
      <c r="B142" t="s">
        <v>10</v>
      </c>
      <c r="C142" t="s">
        <v>10</v>
      </c>
      <c r="D142" t="s">
        <v>10</v>
      </c>
      <c r="E142" t="s">
        <v>10</v>
      </c>
      <c r="F142">
        <v>0</v>
      </c>
      <c r="G142">
        <v>0</v>
      </c>
      <c r="H142" t="s">
        <v>10</v>
      </c>
      <c r="I142" t="s">
        <v>399</v>
      </c>
      <c r="J142" s="21">
        <v>0</v>
      </c>
      <c r="K142" s="21">
        <v>0</v>
      </c>
      <c r="L142" s="21">
        <v>0</v>
      </c>
      <c r="M142" s="21">
        <v>0</v>
      </c>
      <c r="N142" s="21">
        <v>0</v>
      </c>
      <c r="O142" s="21">
        <v>0</v>
      </c>
      <c r="P142" s="21">
        <v>0</v>
      </c>
      <c r="Q142" s="21">
        <v>0</v>
      </c>
      <c r="R142" s="21">
        <v>0</v>
      </c>
      <c r="S142" s="21">
        <v>0</v>
      </c>
      <c r="T142" s="21">
        <v>0</v>
      </c>
      <c r="U142" s="21">
        <v>0</v>
      </c>
      <c r="V142" s="21">
        <v>0</v>
      </c>
      <c r="W142" s="25">
        <v>0</v>
      </c>
      <c r="X142" s="25">
        <v>0</v>
      </c>
      <c r="Y142" s="25">
        <v>0</v>
      </c>
      <c r="Z142" s="25">
        <v>0</v>
      </c>
      <c r="AA142" s="25">
        <v>0</v>
      </c>
      <c r="AB142" s="25">
        <v>0</v>
      </c>
      <c r="AC142" s="25">
        <v>0</v>
      </c>
      <c r="AD142" s="25">
        <v>0</v>
      </c>
      <c r="AE142" s="25">
        <v>0</v>
      </c>
      <c r="AF142" s="25">
        <v>0</v>
      </c>
      <c r="AG142" s="25">
        <v>0</v>
      </c>
      <c r="AH142" s="25">
        <v>0</v>
      </c>
      <c r="AI142" s="25">
        <v>0</v>
      </c>
      <c r="AJ142" s="25">
        <v>0</v>
      </c>
      <c r="AK142" s="25">
        <v>0</v>
      </c>
      <c r="AL142" s="25">
        <v>0</v>
      </c>
      <c r="AM142" s="25">
        <v>0</v>
      </c>
      <c r="AN142">
        <v>0</v>
      </c>
      <c r="AO142">
        <f t="shared" si="18"/>
        <v>0</v>
      </c>
      <c r="AP142">
        <f t="shared" si="11"/>
        <v>0</v>
      </c>
      <c r="AT142">
        <f t="shared" si="12"/>
        <v>0</v>
      </c>
      <c r="AU142">
        <f t="shared" si="13"/>
        <v>0</v>
      </c>
      <c r="AV142">
        <f t="shared" si="14"/>
        <v>0</v>
      </c>
      <c r="AW142">
        <f t="shared" si="15"/>
        <v>0</v>
      </c>
      <c r="AX142">
        <f t="shared" si="16"/>
        <v>0</v>
      </c>
      <c r="AY142">
        <f t="shared" si="17"/>
        <v>0</v>
      </c>
    </row>
    <row r="143" spans="1:51">
      <c r="A143">
        <v>0</v>
      </c>
      <c r="B143" t="s">
        <v>10</v>
      </c>
      <c r="C143" t="s">
        <v>10</v>
      </c>
      <c r="D143" t="s">
        <v>10</v>
      </c>
      <c r="E143" t="s">
        <v>10</v>
      </c>
      <c r="F143">
        <v>0</v>
      </c>
      <c r="G143">
        <v>0</v>
      </c>
      <c r="H143" t="s">
        <v>10</v>
      </c>
      <c r="I143" t="s">
        <v>399</v>
      </c>
      <c r="J143" s="21">
        <v>0</v>
      </c>
      <c r="K143" s="21">
        <v>0</v>
      </c>
      <c r="L143" s="21">
        <v>0</v>
      </c>
      <c r="M143" s="21">
        <v>0</v>
      </c>
      <c r="N143" s="21">
        <v>0</v>
      </c>
      <c r="O143" s="21">
        <v>0</v>
      </c>
      <c r="P143" s="21">
        <v>0</v>
      </c>
      <c r="Q143" s="21">
        <v>0</v>
      </c>
      <c r="R143" s="21">
        <v>0</v>
      </c>
      <c r="S143" s="21">
        <v>0</v>
      </c>
      <c r="T143" s="21">
        <v>0</v>
      </c>
      <c r="U143" s="21">
        <v>0</v>
      </c>
      <c r="V143" s="21">
        <v>0</v>
      </c>
      <c r="W143" s="25">
        <v>0</v>
      </c>
      <c r="X143" s="25">
        <v>0</v>
      </c>
      <c r="Y143" s="25">
        <v>0</v>
      </c>
      <c r="Z143" s="25">
        <v>0</v>
      </c>
      <c r="AA143" s="25">
        <v>0</v>
      </c>
      <c r="AB143" s="25">
        <v>0</v>
      </c>
      <c r="AC143" s="25">
        <v>0</v>
      </c>
      <c r="AD143" s="25">
        <v>0</v>
      </c>
      <c r="AE143" s="25">
        <v>0</v>
      </c>
      <c r="AF143" s="25">
        <v>0</v>
      </c>
      <c r="AG143" s="25">
        <v>0</v>
      </c>
      <c r="AH143" s="25">
        <v>0</v>
      </c>
      <c r="AI143" s="25">
        <v>0</v>
      </c>
      <c r="AJ143" s="25">
        <v>0</v>
      </c>
      <c r="AK143" s="25">
        <v>0</v>
      </c>
      <c r="AL143" s="25">
        <v>0</v>
      </c>
      <c r="AM143" s="25">
        <v>0</v>
      </c>
      <c r="AN143">
        <v>0</v>
      </c>
      <c r="AO143">
        <f t="shared" si="18"/>
        <v>0</v>
      </c>
      <c r="AP143">
        <f t="shared" si="11"/>
        <v>0</v>
      </c>
      <c r="AT143">
        <f t="shared" si="12"/>
        <v>0</v>
      </c>
      <c r="AU143">
        <f t="shared" si="13"/>
        <v>0</v>
      </c>
      <c r="AV143">
        <f t="shared" si="14"/>
        <v>0</v>
      </c>
      <c r="AW143">
        <f t="shared" si="15"/>
        <v>0</v>
      </c>
      <c r="AX143">
        <f t="shared" si="16"/>
        <v>0</v>
      </c>
      <c r="AY143">
        <f t="shared" si="17"/>
        <v>0</v>
      </c>
    </row>
    <row r="144" spans="1:51">
      <c r="A144">
        <v>3023519</v>
      </c>
      <c r="B144" t="s">
        <v>113</v>
      </c>
      <c r="C144" t="s">
        <v>52</v>
      </c>
      <c r="D144" t="s">
        <v>12</v>
      </c>
      <c r="E144" t="s">
        <v>12</v>
      </c>
      <c r="F144" t="s">
        <v>397</v>
      </c>
      <c r="G144" t="s">
        <v>138</v>
      </c>
      <c r="H144" t="s">
        <v>144</v>
      </c>
      <c r="I144" t="s">
        <v>500</v>
      </c>
      <c r="J144" s="21">
        <v>595</v>
      </c>
      <c r="K144" s="21">
        <v>95</v>
      </c>
      <c r="L144" s="21">
        <v>90</v>
      </c>
      <c r="M144" s="21">
        <v>96</v>
      </c>
      <c r="N144" s="21">
        <v>92</v>
      </c>
      <c r="O144" s="21">
        <v>95</v>
      </c>
      <c r="P144" s="21">
        <v>64</v>
      </c>
      <c r="Q144" s="21">
        <v>63</v>
      </c>
      <c r="R144" s="21">
        <v>0</v>
      </c>
      <c r="S144" s="21">
        <v>0</v>
      </c>
      <c r="T144" s="21">
        <v>0</v>
      </c>
      <c r="U144" s="21">
        <v>0</v>
      </c>
      <c r="V144" s="21">
        <v>0</v>
      </c>
      <c r="W144" s="25">
        <v>27</v>
      </c>
      <c r="X144" s="25">
        <v>622</v>
      </c>
      <c r="Y144" s="25">
        <v>-5</v>
      </c>
      <c r="Z144" s="25">
        <v>0</v>
      </c>
      <c r="AA144" s="25">
        <v>89</v>
      </c>
      <c r="AB144" s="25">
        <v>90</v>
      </c>
      <c r="AC144" s="25">
        <v>94</v>
      </c>
      <c r="AD144" s="25">
        <v>94</v>
      </c>
      <c r="AE144" s="25">
        <v>93</v>
      </c>
      <c r="AF144" s="25">
        <v>95</v>
      </c>
      <c r="AG144" s="25">
        <v>67</v>
      </c>
      <c r="AH144" s="25">
        <v>0</v>
      </c>
      <c r="AI144" s="25">
        <v>0</v>
      </c>
      <c r="AJ144" s="25">
        <v>0</v>
      </c>
      <c r="AK144" s="25">
        <v>0</v>
      </c>
      <c r="AL144" s="25">
        <v>0</v>
      </c>
      <c r="AM144" s="25">
        <v>0</v>
      </c>
      <c r="AN144">
        <v>26</v>
      </c>
      <c r="AP144">
        <f t="shared" si="11"/>
        <v>0</v>
      </c>
      <c r="AR144">
        <v>21</v>
      </c>
      <c r="AT144">
        <f t="shared" si="12"/>
        <v>0</v>
      </c>
      <c r="AU144">
        <f t="shared" si="13"/>
        <v>0</v>
      </c>
      <c r="AV144">
        <f t="shared" si="14"/>
        <v>21</v>
      </c>
      <c r="AW144">
        <f t="shared" si="15"/>
        <v>0</v>
      </c>
      <c r="AX144">
        <f t="shared" si="16"/>
        <v>0</v>
      </c>
      <c r="AY144">
        <f t="shared" si="17"/>
        <v>0</v>
      </c>
    </row>
    <row r="145" spans="1:51">
      <c r="A145">
        <v>3022018</v>
      </c>
      <c r="B145" t="s">
        <v>114</v>
      </c>
      <c r="C145" t="s">
        <v>52</v>
      </c>
      <c r="D145" t="s">
        <v>12</v>
      </c>
      <c r="E145" t="s">
        <v>18</v>
      </c>
      <c r="F145" t="s">
        <v>397</v>
      </c>
      <c r="G145" t="s">
        <v>141</v>
      </c>
      <c r="H145" t="s">
        <v>144</v>
      </c>
      <c r="I145" t="s">
        <v>501</v>
      </c>
      <c r="J145" s="21">
        <v>387</v>
      </c>
      <c r="K145" s="21">
        <v>0</v>
      </c>
      <c r="L145" s="21">
        <v>0</v>
      </c>
      <c r="M145" s="21">
        <v>0</v>
      </c>
      <c r="N145" s="21">
        <v>90</v>
      </c>
      <c r="O145" s="21">
        <v>89</v>
      </c>
      <c r="P145" s="21">
        <v>119</v>
      </c>
      <c r="Q145" s="21">
        <v>89</v>
      </c>
      <c r="R145" s="21">
        <v>0</v>
      </c>
      <c r="S145" s="21">
        <v>0</v>
      </c>
      <c r="T145" s="21">
        <v>0</v>
      </c>
      <c r="U145" s="21">
        <v>0</v>
      </c>
      <c r="V145" s="21">
        <v>0</v>
      </c>
      <c r="W145" s="25">
        <v>30</v>
      </c>
      <c r="X145" s="25">
        <v>417</v>
      </c>
      <c r="Y145" s="25">
        <v>30</v>
      </c>
      <c r="Z145" s="25">
        <v>0</v>
      </c>
      <c r="AA145" s="25">
        <v>0</v>
      </c>
      <c r="AB145" s="25">
        <v>0</v>
      </c>
      <c r="AC145" s="25">
        <v>0</v>
      </c>
      <c r="AD145" s="25">
        <v>120</v>
      </c>
      <c r="AE145" s="25">
        <v>87</v>
      </c>
      <c r="AF145" s="25">
        <v>90</v>
      </c>
      <c r="AG145" s="25">
        <v>120</v>
      </c>
      <c r="AH145" s="25">
        <v>0</v>
      </c>
      <c r="AI145" s="25">
        <v>0</v>
      </c>
      <c r="AJ145" s="25">
        <v>0</v>
      </c>
      <c r="AK145" s="25">
        <v>0</v>
      </c>
      <c r="AL145" s="25">
        <v>0</v>
      </c>
      <c r="AM145" s="25" t="s">
        <v>261</v>
      </c>
      <c r="AN145">
        <v>-30</v>
      </c>
      <c r="AP145">
        <f t="shared" si="11"/>
        <v>0</v>
      </c>
      <c r="AT145">
        <f t="shared" si="12"/>
        <v>0</v>
      </c>
      <c r="AU145">
        <f t="shared" si="13"/>
        <v>0</v>
      </c>
      <c r="AV145">
        <f t="shared" si="14"/>
        <v>0</v>
      </c>
      <c r="AW145">
        <f t="shared" si="15"/>
        <v>0</v>
      </c>
      <c r="AX145">
        <f t="shared" si="16"/>
        <v>0</v>
      </c>
      <c r="AY145">
        <f t="shared" si="17"/>
        <v>0</v>
      </c>
    </row>
    <row r="146" spans="1:51">
      <c r="A146">
        <v>3022030</v>
      </c>
      <c r="B146" t="s">
        <v>115</v>
      </c>
      <c r="C146" t="s">
        <v>52</v>
      </c>
      <c r="D146" t="s">
        <v>12</v>
      </c>
      <c r="E146" t="s">
        <v>16</v>
      </c>
      <c r="F146" t="s">
        <v>397</v>
      </c>
      <c r="G146" t="s">
        <v>138</v>
      </c>
      <c r="H146" t="s">
        <v>140</v>
      </c>
      <c r="I146" t="s">
        <v>502</v>
      </c>
      <c r="J146" s="21">
        <v>109</v>
      </c>
      <c r="K146" s="21">
        <v>28</v>
      </c>
      <c r="L146" s="21">
        <v>54</v>
      </c>
      <c r="M146" s="21">
        <v>27</v>
      </c>
      <c r="N146" s="21">
        <v>0</v>
      </c>
      <c r="O146" s="21">
        <v>0</v>
      </c>
      <c r="P146" s="21">
        <v>0</v>
      </c>
      <c r="Q146" s="21">
        <v>0</v>
      </c>
      <c r="R146" s="21">
        <v>0</v>
      </c>
      <c r="S146" s="21">
        <v>0</v>
      </c>
      <c r="T146" s="21">
        <v>0</v>
      </c>
      <c r="U146" s="21">
        <v>0</v>
      </c>
      <c r="V146" s="21">
        <v>0</v>
      </c>
      <c r="W146" s="25">
        <v>-7</v>
      </c>
      <c r="X146" s="25">
        <v>102</v>
      </c>
      <c r="Y146" s="25">
        <v>1</v>
      </c>
      <c r="Z146" s="25">
        <v>0</v>
      </c>
      <c r="AA146" s="25">
        <v>44</v>
      </c>
      <c r="AB146" s="25">
        <v>29</v>
      </c>
      <c r="AC146" s="25">
        <v>29</v>
      </c>
      <c r="AD146" s="25">
        <v>0</v>
      </c>
      <c r="AE146" s="25">
        <v>0</v>
      </c>
      <c r="AF146" s="25">
        <v>0</v>
      </c>
      <c r="AG146" s="25">
        <v>0</v>
      </c>
      <c r="AH146" s="25">
        <v>0</v>
      </c>
      <c r="AI146" s="25">
        <v>0</v>
      </c>
      <c r="AJ146" s="25">
        <v>0</v>
      </c>
      <c r="AK146" s="25">
        <v>0</v>
      </c>
      <c r="AL146" s="25">
        <v>0</v>
      </c>
      <c r="AM146" s="25">
        <v>0</v>
      </c>
      <c r="AN146">
        <v>-22</v>
      </c>
      <c r="AP146">
        <f t="shared" si="11"/>
        <v>0</v>
      </c>
      <c r="AT146">
        <f t="shared" si="12"/>
        <v>0</v>
      </c>
      <c r="AU146">
        <f t="shared" si="13"/>
        <v>0</v>
      </c>
      <c r="AV146">
        <f t="shared" si="14"/>
        <v>0</v>
      </c>
      <c r="AW146">
        <f t="shared" si="15"/>
        <v>0</v>
      </c>
      <c r="AX146">
        <f t="shared" si="16"/>
        <v>0</v>
      </c>
      <c r="AY146">
        <f t="shared" si="17"/>
        <v>0</v>
      </c>
    </row>
    <row r="147" spans="1:51">
      <c r="A147">
        <v>3023515</v>
      </c>
      <c r="B147" t="s">
        <v>116</v>
      </c>
      <c r="C147" t="s">
        <v>52</v>
      </c>
      <c r="D147" t="s">
        <v>12</v>
      </c>
      <c r="E147" t="s">
        <v>12</v>
      </c>
      <c r="F147" t="s">
        <v>397</v>
      </c>
      <c r="G147" t="s">
        <v>138</v>
      </c>
      <c r="H147" t="s">
        <v>144</v>
      </c>
      <c r="I147" t="s">
        <v>412</v>
      </c>
      <c r="J147" s="21">
        <v>197</v>
      </c>
      <c r="K147" s="21">
        <v>28</v>
      </c>
      <c r="L147" s="21">
        <v>28</v>
      </c>
      <c r="M147" s="21">
        <v>28</v>
      </c>
      <c r="N147" s="21">
        <v>28</v>
      </c>
      <c r="O147" s="21">
        <v>29</v>
      </c>
      <c r="P147" s="21">
        <v>30</v>
      </c>
      <c r="Q147" s="21">
        <v>26</v>
      </c>
      <c r="R147" s="21">
        <v>0</v>
      </c>
      <c r="S147" s="21">
        <v>0</v>
      </c>
      <c r="T147" s="21">
        <v>0</v>
      </c>
      <c r="U147" s="21">
        <v>0</v>
      </c>
      <c r="V147" s="21">
        <v>0</v>
      </c>
      <c r="W147" s="25">
        <v>1</v>
      </c>
      <c r="X147" s="25">
        <v>197</v>
      </c>
      <c r="Y147" s="25">
        <v>0</v>
      </c>
      <c r="Z147" s="25">
        <v>0</v>
      </c>
      <c r="AA147" s="25">
        <v>28</v>
      </c>
      <c r="AB147" s="25">
        <v>28</v>
      </c>
      <c r="AC147" s="25">
        <v>28</v>
      </c>
      <c r="AD147" s="25">
        <v>28</v>
      </c>
      <c r="AE147" s="25">
        <v>28</v>
      </c>
      <c r="AF147" s="25">
        <v>28</v>
      </c>
      <c r="AG147" s="25">
        <v>29</v>
      </c>
      <c r="AH147" s="25">
        <v>0</v>
      </c>
      <c r="AI147" s="25">
        <v>0</v>
      </c>
      <c r="AJ147" s="25">
        <v>0</v>
      </c>
      <c r="AK147" s="25">
        <v>0</v>
      </c>
      <c r="AL147" s="25">
        <v>0</v>
      </c>
      <c r="AM147" s="25">
        <v>0</v>
      </c>
      <c r="AN147">
        <v>-1</v>
      </c>
      <c r="AP147">
        <f t="shared" si="11"/>
        <v>0</v>
      </c>
      <c r="AT147">
        <f t="shared" si="12"/>
        <v>0</v>
      </c>
      <c r="AU147">
        <f t="shared" si="13"/>
        <v>0</v>
      </c>
      <c r="AV147">
        <f t="shared" si="14"/>
        <v>0</v>
      </c>
      <c r="AW147">
        <f t="shared" si="15"/>
        <v>0</v>
      </c>
      <c r="AX147">
        <f t="shared" si="16"/>
        <v>0</v>
      </c>
      <c r="AY147">
        <f t="shared" si="17"/>
        <v>0</v>
      </c>
    </row>
    <row r="148" spans="1:51">
      <c r="A148">
        <v>3022048</v>
      </c>
      <c r="B148" t="s">
        <v>117</v>
      </c>
      <c r="C148" t="s">
        <v>52</v>
      </c>
      <c r="D148" t="s">
        <v>12</v>
      </c>
      <c r="E148" t="s">
        <v>12</v>
      </c>
      <c r="F148" t="s">
        <v>397</v>
      </c>
      <c r="G148" t="s">
        <v>138</v>
      </c>
      <c r="H148" t="s">
        <v>144</v>
      </c>
      <c r="I148" t="s">
        <v>503</v>
      </c>
      <c r="J148" s="21">
        <v>49</v>
      </c>
      <c r="K148" s="21">
        <v>49</v>
      </c>
      <c r="L148" s="21">
        <v>0</v>
      </c>
      <c r="M148" s="21">
        <v>0</v>
      </c>
      <c r="N148" s="21">
        <v>0</v>
      </c>
      <c r="O148" s="21">
        <v>0</v>
      </c>
      <c r="P148" s="21">
        <v>0</v>
      </c>
      <c r="Q148" s="21">
        <v>0</v>
      </c>
      <c r="R148" s="21">
        <v>0</v>
      </c>
      <c r="S148" s="21">
        <v>0</v>
      </c>
      <c r="T148" s="21">
        <v>0</v>
      </c>
      <c r="U148" s="21">
        <v>0</v>
      </c>
      <c r="V148" s="21">
        <v>0</v>
      </c>
      <c r="W148" s="25">
        <v>46</v>
      </c>
      <c r="X148" s="25">
        <v>95</v>
      </c>
      <c r="Y148" s="25">
        <v>11</v>
      </c>
      <c r="Z148" s="25">
        <v>0</v>
      </c>
      <c r="AA148" s="25">
        <v>37</v>
      </c>
      <c r="AB148" s="25">
        <v>58</v>
      </c>
      <c r="AC148" s="25">
        <v>0</v>
      </c>
      <c r="AD148" s="25">
        <v>0</v>
      </c>
      <c r="AE148" s="25">
        <v>0</v>
      </c>
      <c r="AF148" s="25">
        <v>0</v>
      </c>
      <c r="AG148" s="25">
        <v>0</v>
      </c>
      <c r="AH148" s="25">
        <v>0</v>
      </c>
      <c r="AI148" s="25">
        <v>0</v>
      </c>
      <c r="AJ148" s="25">
        <v>0</v>
      </c>
      <c r="AK148" s="25">
        <v>0</v>
      </c>
      <c r="AL148" s="25">
        <v>0</v>
      </c>
      <c r="AM148" s="25">
        <v>0</v>
      </c>
      <c r="AN148">
        <v>60</v>
      </c>
      <c r="AO148">
        <f t="shared" si="18"/>
        <v>60</v>
      </c>
      <c r="AP148">
        <f t="shared" si="11"/>
        <v>0</v>
      </c>
      <c r="AT148">
        <f t="shared" si="12"/>
        <v>60</v>
      </c>
      <c r="AU148">
        <f t="shared" si="13"/>
        <v>0</v>
      </c>
      <c r="AV148">
        <f t="shared" si="14"/>
        <v>0</v>
      </c>
      <c r="AW148">
        <f t="shared" si="15"/>
        <v>0</v>
      </c>
      <c r="AX148">
        <f t="shared" si="16"/>
        <v>-23</v>
      </c>
      <c r="AY148">
        <f t="shared" si="17"/>
        <v>0</v>
      </c>
    </row>
    <row r="149" spans="1:51">
      <c r="A149">
        <v>3022038</v>
      </c>
      <c r="B149" t="s">
        <v>118</v>
      </c>
      <c r="C149" t="s">
        <v>52</v>
      </c>
      <c r="D149" t="s">
        <v>12</v>
      </c>
      <c r="E149" t="s">
        <v>12</v>
      </c>
      <c r="F149" t="s">
        <v>397</v>
      </c>
      <c r="G149" t="s">
        <v>138</v>
      </c>
      <c r="H149" t="s">
        <v>144</v>
      </c>
      <c r="I149" t="s">
        <v>413</v>
      </c>
      <c r="J149" s="21">
        <v>387</v>
      </c>
      <c r="K149" s="21">
        <v>50</v>
      </c>
      <c r="L149" s="21">
        <v>55</v>
      </c>
      <c r="M149" s="21">
        <v>58</v>
      </c>
      <c r="N149" s="21">
        <v>60</v>
      </c>
      <c r="O149" s="21">
        <v>52</v>
      </c>
      <c r="P149" s="21">
        <v>59</v>
      </c>
      <c r="Q149" s="21">
        <v>53</v>
      </c>
      <c r="R149" s="21">
        <v>0</v>
      </c>
      <c r="S149" s="21">
        <v>0</v>
      </c>
      <c r="T149" s="21">
        <v>0</v>
      </c>
      <c r="U149" s="21">
        <v>0</v>
      </c>
      <c r="V149" s="21">
        <v>0</v>
      </c>
      <c r="W149" s="25">
        <v>20</v>
      </c>
      <c r="X149" s="25">
        <v>407</v>
      </c>
      <c r="Y149" s="25">
        <v>7</v>
      </c>
      <c r="Z149" s="25">
        <v>0</v>
      </c>
      <c r="AA149" s="25">
        <v>60</v>
      </c>
      <c r="AB149" s="25">
        <v>59</v>
      </c>
      <c r="AC149" s="25">
        <v>60</v>
      </c>
      <c r="AD149" s="25">
        <v>59</v>
      </c>
      <c r="AE149" s="25">
        <v>57</v>
      </c>
      <c r="AF149" s="25">
        <v>52</v>
      </c>
      <c r="AG149" s="25">
        <v>60</v>
      </c>
      <c r="AH149" s="25">
        <v>0</v>
      </c>
      <c r="AI149" s="25">
        <v>0</v>
      </c>
      <c r="AJ149" s="25">
        <v>0</v>
      </c>
      <c r="AK149" s="25">
        <v>0</v>
      </c>
      <c r="AL149" s="25">
        <v>0</v>
      </c>
      <c r="AM149" s="25">
        <v>0</v>
      </c>
      <c r="AN149">
        <v>-1</v>
      </c>
      <c r="AP149">
        <f t="shared" ref="AP149:AP164" si="19">IF($D149="Secondary",$AN149,0)</f>
        <v>0</v>
      </c>
      <c r="AT149">
        <f t="shared" ref="AT149:AT164" si="20">AO149</f>
        <v>0</v>
      </c>
      <c r="AU149">
        <f t="shared" ref="AU149:AU164" si="21">AP149</f>
        <v>0</v>
      </c>
      <c r="AV149">
        <f t="shared" ref="AV149:AV164" si="22">AR149</f>
        <v>0</v>
      </c>
      <c r="AW149">
        <f t="shared" ref="AW149:AW164" si="23">AS149</f>
        <v>0</v>
      </c>
      <c r="AX149">
        <f t="shared" ref="AX149:AX164" si="24">IF(AT149&gt;0,AA149-AT149,0)</f>
        <v>0</v>
      </c>
      <c r="AY149">
        <f t="shared" ref="AY149:AY164" si="25">IF(AU149&gt;0,AH149-AU149,0)</f>
        <v>0</v>
      </c>
    </row>
    <row r="150" spans="1:51">
      <c r="A150">
        <v>0</v>
      </c>
      <c r="B150" t="s">
        <v>10</v>
      </c>
      <c r="C150" t="s">
        <v>10</v>
      </c>
      <c r="D150" t="s">
        <v>10</v>
      </c>
      <c r="E150" t="s">
        <v>10</v>
      </c>
      <c r="F150">
        <v>0</v>
      </c>
      <c r="G150">
        <v>0</v>
      </c>
      <c r="H150" t="s">
        <v>10</v>
      </c>
      <c r="I150" t="s">
        <v>399</v>
      </c>
      <c r="J150" s="21">
        <v>0</v>
      </c>
      <c r="K150" s="21">
        <v>0</v>
      </c>
      <c r="L150" s="21">
        <v>0</v>
      </c>
      <c r="M150" s="21">
        <v>0</v>
      </c>
      <c r="N150" s="21">
        <v>0</v>
      </c>
      <c r="O150" s="21">
        <v>0</v>
      </c>
      <c r="P150" s="21">
        <v>0</v>
      </c>
      <c r="Q150" s="21">
        <v>0</v>
      </c>
      <c r="R150" s="21">
        <v>0</v>
      </c>
      <c r="S150" s="21">
        <v>0</v>
      </c>
      <c r="T150" s="21">
        <v>0</v>
      </c>
      <c r="U150" s="21">
        <v>0</v>
      </c>
      <c r="V150" s="21">
        <v>0</v>
      </c>
      <c r="W150" s="25">
        <v>0</v>
      </c>
      <c r="X150" s="25">
        <v>0</v>
      </c>
      <c r="Y150" s="25">
        <v>0</v>
      </c>
      <c r="Z150" s="25">
        <v>0</v>
      </c>
      <c r="AA150" s="25">
        <v>0</v>
      </c>
      <c r="AB150" s="25">
        <v>0</v>
      </c>
      <c r="AC150" s="25">
        <v>0</v>
      </c>
      <c r="AD150" s="25">
        <v>0</v>
      </c>
      <c r="AE150" s="25">
        <v>0</v>
      </c>
      <c r="AF150" s="25">
        <v>0</v>
      </c>
      <c r="AG150" s="25">
        <v>0</v>
      </c>
      <c r="AH150" s="25">
        <v>0</v>
      </c>
      <c r="AI150" s="25">
        <v>0</v>
      </c>
      <c r="AJ150" s="25">
        <v>0</v>
      </c>
      <c r="AK150" s="25">
        <v>0</v>
      </c>
      <c r="AL150" s="25">
        <v>0</v>
      </c>
      <c r="AM150" s="25">
        <v>0</v>
      </c>
      <c r="AN150">
        <v>0</v>
      </c>
      <c r="AO150">
        <f t="shared" ref="AO150:AO164" si="26">IF(D150="Primary",AN150,0)</f>
        <v>0</v>
      </c>
      <c r="AP150">
        <f t="shared" si="19"/>
        <v>0</v>
      </c>
      <c r="AT150">
        <f t="shared" si="20"/>
        <v>0</v>
      </c>
      <c r="AU150">
        <f t="shared" si="21"/>
        <v>0</v>
      </c>
      <c r="AV150">
        <f t="shared" si="22"/>
        <v>0</v>
      </c>
      <c r="AW150">
        <f t="shared" si="23"/>
        <v>0</v>
      </c>
      <c r="AX150">
        <f t="shared" si="24"/>
        <v>0</v>
      </c>
      <c r="AY150">
        <f t="shared" si="25"/>
        <v>0</v>
      </c>
    </row>
    <row r="151" spans="1:51">
      <c r="A151">
        <v>3025406</v>
      </c>
      <c r="B151" t="s">
        <v>119</v>
      </c>
      <c r="C151" t="s">
        <v>52</v>
      </c>
      <c r="D151" t="s">
        <v>95</v>
      </c>
      <c r="E151" t="s">
        <v>95</v>
      </c>
      <c r="F151" t="s">
        <v>397</v>
      </c>
      <c r="G151" t="s">
        <v>145</v>
      </c>
      <c r="H151" t="s">
        <v>149</v>
      </c>
      <c r="I151" t="s">
        <v>504</v>
      </c>
      <c r="J151" s="21">
        <v>1137</v>
      </c>
      <c r="K151" s="21">
        <v>0</v>
      </c>
      <c r="L151" s="21">
        <v>0</v>
      </c>
      <c r="M151" s="21">
        <v>0</v>
      </c>
      <c r="N151" s="21">
        <v>0</v>
      </c>
      <c r="O151" s="21">
        <v>0</v>
      </c>
      <c r="P151" s="21">
        <v>0</v>
      </c>
      <c r="Q151" s="21">
        <v>0</v>
      </c>
      <c r="R151" s="21">
        <v>232</v>
      </c>
      <c r="S151" s="21">
        <v>232</v>
      </c>
      <c r="T151" s="21">
        <v>225</v>
      </c>
      <c r="U151" s="21">
        <v>224</v>
      </c>
      <c r="V151" s="21">
        <v>224</v>
      </c>
      <c r="W151" s="25">
        <v>7</v>
      </c>
      <c r="X151" s="25">
        <v>1144</v>
      </c>
      <c r="Y151" s="25">
        <v>0</v>
      </c>
      <c r="Z151" s="25">
        <v>0</v>
      </c>
      <c r="AA151" s="25">
        <v>0</v>
      </c>
      <c r="AB151" s="25">
        <v>0</v>
      </c>
      <c r="AC151" s="25">
        <v>0</v>
      </c>
      <c r="AD151" s="25">
        <v>0</v>
      </c>
      <c r="AE151" s="25">
        <v>0</v>
      </c>
      <c r="AF151" s="25">
        <v>0</v>
      </c>
      <c r="AG151" s="25">
        <v>0</v>
      </c>
      <c r="AH151" s="25">
        <v>232</v>
      </c>
      <c r="AI151" s="25">
        <v>232</v>
      </c>
      <c r="AJ151" s="25">
        <v>232</v>
      </c>
      <c r="AK151" s="25">
        <v>224</v>
      </c>
      <c r="AL151" s="25">
        <v>224</v>
      </c>
      <c r="AM151" s="25">
        <v>0</v>
      </c>
      <c r="AN151">
        <v>36</v>
      </c>
      <c r="AO151">
        <f t="shared" si="26"/>
        <v>0</v>
      </c>
      <c r="AT151">
        <f t="shared" si="20"/>
        <v>0</v>
      </c>
      <c r="AU151">
        <f t="shared" si="21"/>
        <v>0</v>
      </c>
      <c r="AV151">
        <f t="shared" si="22"/>
        <v>0</v>
      </c>
      <c r="AW151">
        <f t="shared" si="23"/>
        <v>0</v>
      </c>
      <c r="AX151">
        <f t="shared" si="24"/>
        <v>0</v>
      </c>
      <c r="AY151">
        <f t="shared" si="25"/>
        <v>0</v>
      </c>
    </row>
    <row r="152" spans="1:51">
      <c r="A152">
        <v>3024211</v>
      </c>
      <c r="B152" t="s">
        <v>120</v>
      </c>
      <c r="C152" t="s">
        <v>52</v>
      </c>
      <c r="D152" t="s">
        <v>95</v>
      </c>
      <c r="E152" t="s">
        <v>95</v>
      </c>
      <c r="F152" t="s">
        <v>397</v>
      </c>
      <c r="G152" t="s">
        <v>145</v>
      </c>
      <c r="H152" t="s">
        <v>149</v>
      </c>
      <c r="I152" t="s">
        <v>505</v>
      </c>
      <c r="J152" s="21">
        <v>684</v>
      </c>
      <c r="K152" s="21">
        <v>0</v>
      </c>
      <c r="L152" s="21">
        <v>0</v>
      </c>
      <c r="M152" s="21">
        <v>0</v>
      </c>
      <c r="N152" s="21">
        <v>0</v>
      </c>
      <c r="O152" s="21">
        <v>0</v>
      </c>
      <c r="P152" s="21">
        <v>0</v>
      </c>
      <c r="Q152" s="21">
        <v>0</v>
      </c>
      <c r="R152" s="21">
        <v>117</v>
      </c>
      <c r="S152" s="21">
        <v>132</v>
      </c>
      <c r="T152" s="21">
        <v>142</v>
      </c>
      <c r="U152" s="21">
        <v>145</v>
      </c>
      <c r="V152" s="21">
        <v>148</v>
      </c>
      <c r="W152" s="25">
        <v>-39</v>
      </c>
      <c r="X152" s="25">
        <v>645</v>
      </c>
      <c r="Y152" s="25">
        <v>0</v>
      </c>
      <c r="Z152" s="25">
        <v>0</v>
      </c>
      <c r="AA152" s="25">
        <v>0</v>
      </c>
      <c r="AB152" s="25">
        <v>0</v>
      </c>
      <c r="AC152" s="25">
        <v>0</v>
      </c>
      <c r="AD152" s="25">
        <v>0</v>
      </c>
      <c r="AE152" s="25">
        <v>0</v>
      </c>
      <c r="AF152" s="25">
        <v>0</v>
      </c>
      <c r="AG152" s="25">
        <v>0</v>
      </c>
      <c r="AH152" s="25">
        <v>117</v>
      </c>
      <c r="AI152" s="25">
        <v>117</v>
      </c>
      <c r="AJ152" s="25">
        <v>125</v>
      </c>
      <c r="AK152" s="25">
        <v>141</v>
      </c>
      <c r="AL152" s="25">
        <v>145</v>
      </c>
      <c r="AM152" s="25" t="s">
        <v>261</v>
      </c>
      <c r="AN152">
        <v>-28</v>
      </c>
      <c r="AO152">
        <f t="shared" si="26"/>
        <v>0</v>
      </c>
      <c r="AT152">
        <f t="shared" si="20"/>
        <v>0</v>
      </c>
      <c r="AU152">
        <f t="shared" si="21"/>
        <v>0</v>
      </c>
      <c r="AV152">
        <f t="shared" si="22"/>
        <v>0</v>
      </c>
      <c r="AW152">
        <f t="shared" si="23"/>
        <v>0</v>
      </c>
      <c r="AX152">
        <f t="shared" si="24"/>
        <v>0</v>
      </c>
      <c r="AY152">
        <f t="shared" si="25"/>
        <v>0</v>
      </c>
    </row>
    <row r="153" spans="1:51">
      <c r="A153">
        <v>3024215</v>
      </c>
      <c r="B153" t="s">
        <v>121</v>
      </c>
      <c r="C153" t="s">
        <v>52</v>
      </c>
      <c r="D153" t="s">
        <v>95</v>
      </c>
      <c r="E153" t="s">
        <v>95</v>
      </c>
      <c r="F153" t="s">
        <v>397</v>
      </c>
      <c r="G153" t="s">
        <v>145</v>
      </c>
      <c r="H153" t="s">
        <v>149</v>
      </c>
      <c r="I153" t="s">
        <v>506</v>
      </c>
      <c r="J153" s="21">
        <v>983</v>
      </c>
      <c r="K153" s="21">
        <v>0</v>
      </c>
      <c r="L153" s="21">
        <v>0</v>
      </c>
      <c r="M153" s="21">
        <v>0</v>
      </c>
      <c r="N153" s="21">
        <v>0</v>
      </c>
      <c r="O153" s="21">
        <v>0</v>
      </c>
      <c r="P153" s="21">
        <v>0</v>
      </c>
      <c r="Q153" s="21">
        <v>0</v>
      </c>
      <c r="R153" s="21">
        <v>209</v>
      </c>
      <c r="S153" s="21">
        <v>209</v>
      </c>
      <c r="T153" s="21">
        <v>209</v>
      </c>
      <c r="U153" s="21">
        <v>179</v>
      </c>
      <c r="V153" s="21">
        <v>177</v>
      </c>
      <c r="W153" s="25">
        <v>33</v>
      </c>
      <c r="X153" s="25">
        <v>1016</v>
      </c>
      <c r="Y153" s="25">
        <v>0</v>
      </c>
      <c r="Z153" s="25">
        <v>0</v>
      </c>
      <c r="AA153" s="25">
        <v>0</v>
      </c>
      <c r="AB153" s="25">
        <v>0</v>
      </c>
      <c r="AC153" s="25">
        <v>0</v>
      </c>
      <c r="AD153" s="25">
        <v>0</v>
      </c>
      <c r="AE153" s="25">
        <v>0</v>
      </c>
      <c r="AF153" s="25">
        <v>0</v>
      </c>
      <c r="AG153" s="25">
        <v>0</v>
      </c>
      <c r="AH153" s="25">
        <v>209</v>
      </c>
      <c r="AI153" s="25">
        <v>209</v>
      </c>
      <c r="AJ153" s="25">
        <v>209</v>
      </c>
      <c r="AK153" s="25">
        <v>208</v>
      </c>
      <c r="AL153" s="25">
        <v>181</v>
      </c>
      <c r="AM153" s="25">
        <v>0</v>
      </c>
      <c r="AN153">
        <v>28</v>
      </c>
      <c r="AO153">
        <f t="shared" si="26"/>
        <v>0</v>
      </c>
      <c r="AT153">
        <f t="shared" si="20"/>
        <v>0</v>
      </c>
      <c r="AU153">
        <f t="shared" si="21"/>
        <v>0</v>
      </c>
      <c r="AV153">
        <f t="shared" si="22"/>
        <v>0</v>
      </c>
      <c r="AW153">
        <f t="shared" si="23"/>
        <v>0</v>
      </c>
      <c r="AX153">
        <f t="shared" si="24"/>
        <v>0</v>
      </c>
      <c r="AY153">
        <f t="shared" si="25"/>
        <v>0</v>
      </c>
    </row>
    <row r="154" spans="1:51">
      <c r="A154">
        <v>3024210</v>
      </c>
      <c r="B154" t="s">
        <v>122</v>
      </c>
      <c r="C154" t="s">
        <v>52</v>
      </c>
      <c r="D154" t="s">
        <v>95</v>
      </c>
      <c r="E154" t="s">
        <v>95</v>
      </c>
      <c r="F154" t="s">
        <v>397</v>
      </c>
      <c r="G154" t="s">
        <v>145</v>
      </c>
      <c r="H154" t="s">
        <v>149</v>
      </c>
      <c r="I154" t="s">
        <v>507</v>
      </c>
      <c r="J154" s="21">
        <v>878</v>
      </c>
      <c r="K154" s="21">
        <v>0</v>
      </c>
      <c r="L154" s="21">
        <v>0</v>
      </c>
      <c r="M154" s="21">
        <v>0</v>
      </c>
      <c r="N154" s="21">
        <v>0</v>
      </c>
      <c r="O154" s="21">
        <v>0</v>
      </c>
      <c r="P154" s="21">
        <v>0</v>
      </c>
      <c r="Q154" s="21">
        <v>0</v>
      </c>
      <c r="R154" s="21">
        <v>175</v>
      </c>
      <c r="S154" s="21">
        <v>179</v>
      </c>
      <c r="T154" s="21">
        <v>170</v>
      </c>
      <c r="U154" s="21">
        <v>176</v>
      </c>
      <c r="V154" s="21">
        <v>178</v>
      </c>
      <c r="W154" s="25">
        <v>7</v>
      </c>
      <c r="X154" s="25">
        <v>885</v>
      </c>
      <c r="Y154" s="25">
        <v>0</v>
      </c>
      <c r="Z154" s="25">
        <v>0</v>
      </c>
      <c r="AA154" s="25">
        <v>0</v>
      </c>
      <c r="AB154" s="25">
        <v>0</v>
      </c>
      <c r="AC154" s="25">
        <v>0</v>
      </c>
      <c r="AD154" s="25">
        <v>0</v>
      </c>
      <c r="AE154" s="25">
        <v>0</v>
      </c>
      <c r="AF154" s="25">
        <v>0</v>
      </c>
      <c r="AG154" s="25">
        <v>0</v>
      </c>
      <c r="AH154" s="25">
        <v>175</v>
      </c>
      <c r="AI154" s="25">
        <v>178</v>
      </c>
      <c r="AJ154" s="25">
        <v>180</v>
      </c>
      <c r="AK154" s="25">
        <v>174</v>
      </c>
      <c r="AL154" s="25">
        <v>178</v>
      </c>
      <c r="AM154" s="25" t="s">
        <v>261</v>
      </c>
      <c r="AN154">
        <v>-3</v>
      </c>
      <c r="AO154">
        <f t="shared" si="26"/>
        <v>0</v>
      </c>
      <c r="AT154">
        <f t="shared" si="20"/>
        <v>0</v>
      </c>
      <c r="AU154">
        <f t="shared" si="21"/>
        <v>0</v>
      </c>
      <c r="AV154">
        <f t="shared" si="22"/>
        <v>0</v>
      </c>
      <c r="AW154">
        <f t="shared" si="23"/>
        <v>0</v>
      </c>
      <c r="AX154">
        <f t="shared" si="24"/>
        <v>0</v>
      </c>
      <c r="AY154">
        <f t="shared" si="25"/>
        <v>0</v>
      </c>
    </row>
    <row r="155" spans="1:51">
      <c r="A155">
        <v>3024212</v>
      </c>
      <c r="B155" t="s">
        <v>123</v>
      </c>
      <c r="C155" t="s">
        <v>52</v>
      </c>
      <c r="D155" t="s">
        <v>95</v>
      </c>
      <c r="E155" t="s">
        <v>95</v>
      </c>
      <c r="F155" t="s">
        <v>397</v>
      </c>
      <c r="G155" t="s">
        <v>145</v>
      </c>
      <c r="H155" t="s">
        <v>149</v>
      </c>
      <c r="I155" t="s">
        <v>508</v>
      </c>
      <c r="J155" s="21">
        <v>1049</v>
      </c>
      <c r="K155" s="21">
        <v>0</v>
      </c>
      <c r="L155" s="21">
        <v>0</v>
      </c>
      <c r="M155" s="21">
        <v>0</v>
      </c>
      <c r="N155" s="21">
        <v>0</v>
      </c>
      <c r="O155" s="21">
        <v>0</v>
      </c>
      <c r="P155" s="21">
        <v>0</v>
      </c>
      <c r="Q155" s="21">
        <v>0</v>
      </c>
      <c r="R155" s="21">
        <v>210</v>
      </c>
      <c r="S155" s="21">
        <v>209</v>
      </c>
      <c r="T155" s="21">
        <v>210</v>
      </c>
      <c r="U155" s="21">
        <v>210</v>
      </c>
      <c r="V155" s="21">
        <v>210</v>
      </c>
      <c r="W155" s="25">
        <v>3</v>
      </c>
      <c r="X155" s="25">
        <v>1052</v>
      </c>
      <c r="Y155" s="25">
        <v>0</v>
      </c>
      <c r="Z155" s="25">
        <v>0</v>
      </c>
      <c r="AA155" s="25">
        <v>0</v>
      </c>
      <c r="AB155" s="25">
        <v>0</v>
      </c>
      <c r="AC155" s="25">
        <v>0</v>
      </c>
      <c r="AD155" s="25">
        <v>0</v>
      </c>
      <c r="AE155" s="25">
        <v>0</v>
      </c>
      <c r="AF155" s="25">
        <v>0</v>
      </c>
      <c r="AG155" s="25">
        <v>0</v>
      </c>
      <c r="AH155" s="25">
        <v>210</v>
      </c>
      <c r="AI155" s="25">
        <v>210</v>
      </c>
      <c r="AJ155" s="25">
        <v>210</v>
      </c>
      <c r="AK155" s="25">
        <v>212</v>
      </c>
      <c r="AL155" s="25">
        <v>210</v>
      </c>
      <c r="AM155" s="25" t="s">
        <v>261</v>
      </c>
      <c r="AN155">
        <v>0</v>
      </c>
      <c r="AO155">
        <f t="shared" si="26"/>
        <v>0</v>
      </c>
      <c r="AT155">
        <f t="shared" si="20"/>
        <v>0</v>
      </c>
      <c r="AU155">
        <f t="shared" si="21"/>
        <v>0</v>
      </c>
      <c r="AV155">
        <f t="shared" si="22"/>
        <v>0</v>
      </c>
      <c r="AW155">
        <f t="shared" si="23"/>
        <v>0</v>
      </c>
      <c r="AX155">
        <f t="shared" si="24"/>
        <v>0</v>
      </c>
      <c r="AY155">
        <f t="shared" si="25"/>
        <v>0</v>
      </c>
    </row>
    <row r="156" spans="1:51">
      <c r="A156">
        <v>3025409</v>
      </c>
      <c r="B156" t="s">
        <v>124</v>
      </c>
      <c r="C156" t="s">
        <v>52</v>
      </c>
      <c r="D156" t="s">
        <v>95</v>
      </c>
      <c r="E156" t="s">
        <v>95</v>
      </c>
      <c r="F156" t="s">
        <v>397</v>
      </c>
      <c r="G156" t="s">
        <v>145</v>
      </c>
      <c r="H156" t="s">
        <v>149</v>
      </c>
      <c r="I156" t="s">
        <v>509</v>
      </c>
      <c r="J156" s="21">
        <v>820</v>
      </c>
      <c r="K156" s="21">
        <v>0</v>
      </c>
      <c r="L156" s="21">
        <v>0</v>
      </c>
      <c r="M156" s="21">
        <v>0</v>
      </c>
      <c r="N156" s="21">
        <v>0</v>
      </c>
      <c r="O156" s="21">
        <v>0</v>
      </c>
      <c r="P156" s="21">
        <v>0</v>
      </c>
      <c r="Q156" s="21">
        <v>0</v>
      </c>
      <c r="R156" s="21">
        <v>170</v>
      </c>
      <c r="S156" s="21">
        <v>165</v>
      </c>
      <c r="T156" s="21">
        <v>155</v>
      </c>
      <c r="U156" s="21">
        <v>173</v>
      </c>
      <c r="V156" s="21">
        <v>157</v>
      </c>
      <c r="W156" s="25">
        <v>13</v>
      </c>
      <c r="X156" s="25">
        <v>833</v>
      </c>
      <c r="Y156" s="25">
        <v>0</v>
      </c>
      <c r="Z156" s="25">
        <v>-2</v>
      </c>
      <c r="AA156" s="25">
        <v>0</v>
      </c>
      <c r="AB156" s="25">
        <v>0</v>
      </c>
      <c r="AC156" s="25">
        <v>0</v>
      </c>
      <c r="AD156" s="25">
        <v>0</v>
      </c>
      <c r="AE156" s="25">
        <v>0</v>
      </c>
      <c r="AF156" s="25">
        <v>0</v>
      </c>
      <c r="AG156" s="25">
        <v>0</v>
      </c>
      <c r="AH156" s="25">
        <v>176</v>
      </c>
      <c r="AI156" s="25">
        <v>165</v>
      </c>
      <c r="AJ156" s="25">
        <v>169</v>
      </c>
      <c r="AK156" s="25">
        <v>156</v>
      </c>
      <c r="AL156" s="25">
        <v>167</v>
      </c>
      <c r="AM156" s="25">
        <v>0</v>
      </c>
      <c r="AN156">
        <v>-4</v>
      </c>
      <c r="AO156">
        <f t="shared" si="26"/>
        <v>0</v>
      </c>
      <c r="AT156">
        <f t="shared" si="20"/>
        <v>0</v>
      </c>
      <c r="AU156">
        <f t="shared" si="21"/>
        <v>0</v>
      </c>
      <c r="AV156">
        <f t="shared" si="22"/>
        <v>0</v>
      </c>
      <c r="AW156">
        <f t="shared" si="23"/>
        <v>0</v>
      </c>
      <c r="AX156">
        <f t="shared" si="24"/>
        <v>0</v>
      </c>
      <c r="AY156">
        <f t="shared" si="25"/>
        <v>0</v>
      </c>
    </row>
    <row r="157" spans="1:51">
      <c r="A157">
        <v>3025400</v>
      </c>
      <c r="B157" t="s">
        <v>125</v>
      </c>
      <c r="C157" t="s">
        <v>52</v>
      </c>
      <c r="D157" t="s">
        <v>95</v>
      </c>
      <c r="E157" t="s">
        <v>95</v>
      </c>
      <c r="F157" t="s">
        <v>397</v>
      </c>
      <c r="G157" t="s">
        <v>145</v>
      </c>
      <c r="H157" t="s">
        <v>149</v>
      </c>
      <c r="I157" t="s">
        <v>508</v>
      </c>
      <c r="J157" s="21">
        <v>1012</v>
      </c>
      <c r="K157" s="21">
        <v>0</v>
      </c>
      <c r="L157" s="21">
        <v>0</v>
      </c>
      <c r="M157" s="21">
        <v>0</v>
      </c>
      <c r="N157" s="21">
        <v>0</v>
      </c>
      <c r="O157" s="21">
        <v>0</v>
      </c>
      <c r="P157" s="21">
        <v>0</v>
      </c>
      <c r="Q157" s="21">
        <v>0</v>
      </c>
      <c r="R157" s="21">
        <v>200</v>
      </c>
      <c r="S157" s="21">
        <v>204</v>
      </c>
      <c r="T157" s="21">
        <v>206</v>
      </c>
      <c r="U157" s="21">
        <v>207</v>
      </c>
      <c r="V157" s="21">
        <v>195</v>
      </c>
      <c r="W157" s="25">
        <v>-3</v>
      </c>
      <c r="X157" s="25">
        <v>1009</v>
      </c>
      <c r="Y157" s="25">
        <v>0</v>
      </c>
      <c r="Z157" s="25">
        <v>0</v>
      </c>
      <c r="AA157" s="25">
        <v>0</v>
      </c>
      <c r="AB157" s="25">
        <v>0</v>
      </c>
      <c r="AC157" s="25">
        <v>0</v>
      </c>
      <c r="AD157" s="25">
        <v>0</v>
      </c>
      <c r="AE157" s="25">
        <v>0</v>
      </c>
      <c r="AF157" s="25">
        <v>0</v>
      </c>
      <c r="AG157" s="25">
        <v>0</v>
      </c>
      <c r="AH157" s="25">
        <v>200</v>
      </c>
      <c r="AI157" s="25">
        <v>204</v>
      </c>
      <c r="AJ157" s="25">
        <v>201</v>
      </c>
      <c r="AK157" s="25">
        <v>198</v>
      </c>
      <c r="AL157" s="25">
        <v>206</v>
      </c>
      <c r="AM157" s="25" t="s">
        <v>261</v>
      </c>
      <c r="AN157">
        <v>-6</v>
      </c>
      <c r="AO157">
        <f t="shared" si="26"/>
        <v>0</v>
      </c>
      <c r="AS157">
        <v>38</v>
      </c>
      <c r="AT157">
        <f t="shared" si="20"/>
        <v>0</v>
      </c>
      <c r="AU157">
        <f t="shared" si="21"/>
        <v>0</v>
      </c>
      <c r="AV157">
        <f t="shared" si="22"/>
        <v>0</v>
      </c>
      <c r="AW157">
        <f t="shared" si="23"/>
        <v>38</v>
      </c>
      <c r="AX157">
        <f t="shared" si="24"/>
        <v>0</v>
      </c>
      <c r="AY157">
        <f t="shared" si="25"/>
        <v>0</v>
      </c>
    </row>
    <row r="158" spans="1:51">
      <c r="A158">
        <v>3024752</v>
      </c>
      <c r="B158" t="s">
        <v>126</v>
      </c>
      <c r="C158" t="s">
        <v>52</v>
      </c>
      <c r="D158" t="s">
        <v>95</v>
      </c>
      <c r="E158" t="s">
        <v>95</v>
      </c>
      <c r="F158" t="s">
        <v>397</v>
      </c>
      <c r="G158" t="s">
        <v>145</v>
      </c>
      <c r="H158" t="s">
        <v>149</v>
      </c>
      <c r="I158" t="s">
        <v>510</v>
      </c>
      <c r="J158" s="21">
        <v>479</v>
      </c>
      <c r="K158" s="21">
        <v>0</v>
      </c>
      <c r="L158" s="21">
        <v>0</v>
      </c>
      <c r="M158" s="21">
        <v>0</v>
      </c>
      <c r="N158" s="21">
        <v>0</v>
      </c>
      <c r="O158" s="21">
        <v>0</v>
      </c>
      <c r="P158" s="21">
        <v>0</v>
      </c>
      <c r="Q158" s="21">
        <v>0</v>
      </c>
      <c r="R158" s="21">
        <v>100</v>
      </c>
      <c r="S158" s="21">
        <v>100</v>
      </c>
      <c r="T158" s="21">
        <v>93</v>
      </c>
      <c r="U158" s="21">
        <v>93</v>
      </c>
      <c r="V158" s="21">
        <v>93</v>
      </c>
      <c r="W158" s="25">
        <v>6</v>
      </c>
      <c r="X158" s="25">
        <v>485</v>
      </c>
      <c r="Y158" s="25">
        <v>0</v>
      </c>
      <c r="Z158" s="25">
        <v>0</v>
      </c>
      <c r="AA158" s="25">
        <v>0</v>
      </c>
      <c r="AB158" s="25">
        <v>0</v>
      </c>
      <c r="AC158" s="25">
        <v>0</v>
      </c>
      <c r="AD158" s="25">
        <v>0</v>
      </c>
      <c r="AE158" s="25">
        <v>0</v>
      </c>
      <c r="AF158" s="25">
        <v>0</v>
      </c>
      <c r="AG158" s="25">
        <v>0</v>
      </c>
      <c r="AH158" s="25">
        <v>100</v>
      </c>
      <c r="AI158" s="25">
        <v>100</v>
      </c>
      <c r="AJ158" s="25">
        <v>100</v>
      </c>
      <c r="AK158" s="25">
        <v>93</v>
      </c>
      <c r="AL158" s="25">
        <v>92</v>
      </c>
      <c r="AM158" s="25">
        <v>0</v>
      </c>
      <c r="AN158">
        <v>7</v>
      </c>
      <c r="AO158">
        <f t="shared" si="26"/>
        <v>0</v>
      </c>
      <c r="AT158">
        <f t="shared" si="20"/>
        <v>0</v>
      </c>
      <c r="AU158">
        <f t="shared" si="21"/>
        <v>0</v>
      </c>
      <c r="AV158">
        <f t="shared" si="22"/>
        <v>0</v>
      </c>
      <c r="AW158">
        <f t="shared" si="23"/>
        <v>0</v>
      </c>
      <c r="AX158">
        <f t="shared" si="24"/>
        <v>0</v>
      </c>
      <c r="AY158">
        <f t="shared" si="25"/>
        <v>0</v>
      </c>
    </row>
    <row r="159" spans="1:51">
      <c r="A159">
        <v>3025402</v>
      </c>
      <c r="B159" t="s">
        <v>127</v>
      </c>
      <c r="C159" t="s">
        <v>52</v>
      </c>
      <c r="D159" t="s">
        <v>95</v>
      </c>
      <c r="E159" t="s">
        <v>95</v>
      </c>
      <c r="F159" t="s">
        <v>397</v>
      </c>
      <c r="G159" t="s">
        <v>145</v>
      </c>
      <c r="H159" t="s">
        <v>149</v>
      </c>
      <c r="I159" t="s">
        <v>511</v>
      </c>
      <c r="J159" s="21">
        <v>1242</v>
      </c>
      <c r="K159" s="21">
        <v>0</v>
      </c>
      <c r="L159" s="21">
        <v>0</v>
      </c>
      <c r="M159" s="21">
        <v>0</v>
      </c>
      <c r="N159" s="21">
        <v>0</v>
      </c>
      <c r="O159" s="21">
        <v>0</v>
      </c>
      <c r="P159" s="21">
        <v>0</v>
      </c>
      <c r="Q159" s="21">
        <v>0</v>
      </c>
      <c r="R159" s="21">
        <v>244</v>
      </c>
      <c r="S159" s="21">
        <v>243</v>
      </c>
      <c r="T159" s="21">
        <v>244</v>
      </c>
      <c r="U159" s="21">
        <v>264</v>
      </c>
      <c r="V159" s="21">
        <v>247</v>
      </c>
      <c r="W159" s="25">
        <v>0</v>
      </c>
      <c r="X159" s="25">
        <v>1242</v>
      </c>
      <c r="Y159" s="25">
        <v>0</v>
      </c>
      <c r="Z159" s="25">
        <v>0</v>
      </c>
      <c r="AA159" s="25">
        <v>0</v>
      </c>
      <c r="AB159" s="25">
        <v>0</v>
      </c>
      <c r="AC159" s="25">
        <v>0</v>
      </c>
      <c r="AD159" s="25">
        <v>0</v>
      </c>
      <c r="AE159" s="25">
        <v>0</v>
      </c>
      <c r="AF159" s="25">
        <v>0</v>
      </c>
      <c r="AG159" s="25">
        <v>0</v>
      </c>
      <c r="AH159" s="25">
        <v>244</v>
      </c>
      <c r="AI159" s="25">
        <v>243</v>
      </c>
      <c r="AJ159" s="25">
        <v>243</v>
      </c>
      <c r="AK159" s="25">
        <v>245</v>
      </c>
      <c r="AL159" s="25">
        <v>267</v>
      </c>
      <c r="AM159" s="25" t="s">
        <v>261</v>
      </c>
      <c r="AN159">
        <v>-23</v>
      </c>
      <c r="AO159">
        <f t="shared" si="26"/>
        <v>0</v>
      </c>
      <c r="AS159">
        <v>27</v>
      </c>
      <c r="AT159">
        <f t="shared" si="20"/>
        <v>0</v>
      </c>
      <c r="AU159">
        <f t="shared" si="21"/>
        <v>0</v>
      </c>
      <c r="AV159">
        <f t="shared" si="22"/>
        <v>0</v>
      </c>
      <c r="AW159">
        <f t="shared" si="23"/>
        <v>27</v>
      </c>
      <c r="AX159">
        <f t="shared" si="24"/>
        <v>0</v>
      </c>
      <c r="AY159">
        <f t="shared" si="25"/>
        <v>0</v>
      </c>
    </row>
    <row r="160" spans="1:51">
      <c r="A160">
        <v>3024208</v>
      </c>
      <c r="B160" t="s">
        <v>128</v>
      </c>
      <c r="C160" t="s">
        <v>52</v>
      </c>
      <c r="D160" t="s">
        <v>95</v>
      </c>
      <c r="E160" t="s">
        <v>95</v>
      </c>
      <c r="F160" t="s">
        <v>397</v>
      </c>
      <c r="G160" t="s">
        <v>145</v>
      </c>
      <c r="H160" t="s">
        <v>149</v>
      </c>
      <c r="I160" t="s">
        <v>512</v>
      </c>
      <c r="J160" s="21">
        <v>893</v>
      </c>
      <c r="K160" s="21">
        <v>0</v>
      </c>
      <c r="L160" s="21">
        <v>0</v>
      </c>
      <c r="M160" s="21">
        <v>0</v>
      </c>
      <c r="N160" s="21">
        <v>0</v>
      </c>
      <c r="O160" s="21">
        <v>0</v>
      </c>
      <c r="P160" s="21">
        <v>0</v>
      </c>
      <c r="Q160" s="21">
        <v>0</v>
      </c>
      <c r="R160" s="21">
        <v>179</v>
      </c>
      <c r="S160" s="21">
        <v>180</v>
      </c>
      <c r="T160" s="21">
        <v>178</v>
      </c>
      <c r="U160" s="21">
        <v>179</v>
      </c>
      <c r="V160" s="21">
        <v>177</v>
      </c>
      <c r="W160" s="25">
        <v>-21</v>
      </c>
      <c r="X160" s="25">
        <v>872</v>
      </c>
      <c r="Y160" s="25">
        <v>0</v>
      </c>
      <c r="Z160" s="25">
        <v>0</v>
      </c>
      <c r="AA160" s="25">
        <v>0</v>
      </c>
      <c r="AB160" s="25">
        <v>0</v>
      </c>
      <c r="AC160" s="25">
        <v>0</v>
      </c>
      <c r="AD160" s="25">
        <v>0</v>
      </c>
      <c r="AE160" s="25">
        <v>0</v>
      </c>
      <c r="AF160" s="25">
        <v>0</v>
      </c>
      <c r="AG160" s="25">
        <v>0</v>
      </c>
      <c r="AH160" s="25">
        <v>168</v>
      </c>
      <c r="AI160" s="25">
        <v>176</v>
      </c>
      <c r="AJ160" s="25">
        <v>178</v>
      </c>
      <c r="AK160" s="25">
        <v>171</v>
      </c>
      <c r="AL160" s="25">
        <v>179</v>
      </c>
      <c r="AM160" s="25">
        <v>0</v>
      </c>
      <c r="AN160">
        <v>1</v>
      </c>
      <c r="AO160">
        <f t="shared" si="26"/>
        <v>0</v>
      </c>
      <c r="AT160">
        <f t="shared" si="20"/>
        <v>0</v>
      </c>
      <c r="AU160">
        <f t="shared" si="21"/>
        <v>0</v>
      </c>
      <c r="AV160">
        <f t="shared" si="22"/>
        <v>0</v>
      </c>
      <c r="AW160">
        <f t="shared" si="23"/>
        <v>0</v>
      </c>
      <c r="AX160">
        <f t="shared" si="24"/>
        <v>0</v>
      </c>
      <c r="AY160">
        <f t="shared" si="25"/>
        <v>0</v>
      </c>
    </row>
    <row r="161" spans="1:51">
      <c r="A161">
        <v>3025401</v>
      </c>
      <c r="B161" t="s">
        <v>129</v>
      </c>
      <c r="C161" t="s">
        <v>52</v>
      </c>
      <c r="D161" t="s">
        <v>95</v>
      </c>
      <c r="E161" t="s">
        <v>95</v>
      </c>
      <c r="F161" t="s">
        <v>397</v>
      </c>
      <c r="G161" t="s">
        <v>145</v>
      </c>
      <c r="H161" t="s">
        <v>149</v>
      </c>
      <c r="I161" t="s">
        <v>512</v>
      </c>
      <c r="J161" s="21">
        <v>902</v>
      </c>
      <c r="K161" s="21">
        <v>0</v>
      </c>
      <c r="L161" s="21">
        <v>0</v>
      </c>
      <c r="M161" s="21">
        <v>0</v>
      </c>
      <c r="N161" s="21">
        <v>0</v>
      </c>
      <c r="O161" s="21">
        <v>0</v>
      </c>
      <c r="P161" s="21">
        <v>0</v>
      </c>
      <c r="Q161" s="21">
        <v>0</v>
      </c>
      <c r="R161" s="21">
        <v>181</v>
      </c>
      <c r="S161" s="21">
        <v>180</v>
      </c>
      <c r="T161" s="21">
        <v>181</v>
      </c>
      <c r="U161" s="21">
        <v>180</v>
      </c>
      <c r="V161" s="21">
        <v>180</v>
      </c>
      <c r="W161" s="25">
        <v>-4</v>
      </c>
      <c r="X161" s="25">
        <v>898</v>
      </c>
      <c r="Y161" s="25">
        <v>0</v>
      </c>
      <c r="Z161" s="25">
        <v>-1</v>
      </c>
      <c r="AA161" s="25">
        <v>0</v>
      </c>
      <c r="AB161" s="25">
        <v>0</v>
      </c>
      <c r="AC161" s="25">
        <v>0</v>
      </c>
      <c r="AD161" s="25">
        <v>0</v>
      </c>
      <c r="AE161" s="25">
        <v>0</v>
      </c>
      <c r="AF161" s="25">
        <v>0</v>
      </c>
      <c r="AG161" s="25">
        <v>0</v>
      </c>
      <c r="AH161" s="25">
        <v>180</v>
      </c>
      <c r="AI161" s="25">
        <v>180</v>
      </c>
      <c r="AJ161" s="25">
        <v>178</v>
      </c>
      <c r="AK161" s="25">
        <v>180</v>
      </c>
      <c r="AL161" s="25">
        <v>180</v>
      </c>
      <c r="AM161" s="25">
        <v>0</v>
      </c>
      <c r="AN161">
        <v>0</v>
      </c>
      <c r="AO161">
        <f t="shared" si="26"/>
        <v>0</v>
      </c>
      <c r="AT161">
        <f t="shared" si="20"/>
        <v>0</v>
      </c>
      <c r="AU161">
        <f t="shared" si="21"/>
        <v>0</v>
      </c>
      <c r="AV161">
        <f t="shared" si="22"/>
        <v>0</v>
      </c>
      <c r="AW161">
        <f t="shared" si="23"/>
        <v>0</v>
      </c>
      <c r="AX161">
        <f t="shared" si="24"/>
        <v>0</v>
      </c>
      <c r="AY161">
        <f t="shared" si="25"/>
        <v>0</v>
      </c>
    </row>
    <row r="162" spans="1:51">
      <c r="A162">
        <v>3024009</v>
      </c>
      <c r="B162" t="s">
        <v>130</v>
      </c>
      <c r="C162" t="s">
        <v>52</v>
      </c>
      <c r="D162" t="s">
        <v>95</v>
      </c>
      <c r="E162" t="s">
        <v>95</v>
      </c>
      <c r="F162" t="s">
        <v>397</v>
      </c>
      <c r="G162" t="s">
        <v>145</v>
      </c>
      <c r="H162" t="s">
        <v>149</v>
      </c>
      <c r="I162" t="s">
        <v>513</v>
      </c>
      <c r="J162" s="21">
        <v>546</v>
      </c>
      <c r="K162" s="21">
        <v>0</v>
      </c>
      <c r="L162" s="21">
        <v>0</v>
      </c>
      <c r="M162" s="21">
        <v>0</v>
      </c>
      <c r="N162" s="21">
        <v>0</v>
      </c>
      <c r="O162" s="21">
        <v>0</v>
      </c>
      <c r="P162" s="21">
        <v>0</v>
      </c>
      <c r="Q162" s="21">
        <v>0</v>
      </c>
      <c r="R162" s="21">
        <v>98</v>
      </c>
      <c r="S162" s="21">
        <v>98</v>
      </c>
      <c r="T162" s="21">
        <v>92</v>
      </c>
      <c r="U162" s="21">
        <v>137</v>
      </c>
      <c r="V162" s="21">
        <v>121</v>
      </c>
      <c r="W162" s="25">
        <v>-27</v>
      </c>
      <c r="X162" s="25">
        <v>519</v>
      </c>
      <c r="Y162" s="25">
        <v>0</v>
      </c>
      <c r="Z162" s="25">
        <v>0</v>
      </c>
      <c r="AA162" s="25">
        <v>0</v>
      </c>
      <c r="AB162" s="25">
        <v>0</v>
      </c>
      <c r="AC162" s="25">
        <v>0</v>
      </c>
      <c r="AD162" s="25">
        <v>0</v>
      </c>
      <c r="AE162" s="25">
        <v>0</v>
      </c>
      <c r="AF162" s="25">
        <v>0</v>
      </c>
      <c r="AG162" s="25">
        <v>0</v>
      </c>
      <c r="AH162" s="25">
        <v>98</v>
      </c>
      <c r="AI162" s="25">
        <v>97</v>
      </c>
      <c r="AJ162" s="25">
        <v>97</v>
      </c>
      <c r="AK162" s="25">
        <v>95</v>
      </c>
      <c r="AL162" s="25">
        <v>132</v>
      </c>
      <c r="AM162" s="25" t="s">
        <v>261</v>
      </c>
      <c r="AN162">
        <v>-34</v>
      </c>
      <c r="AO162">
        <f t="shared" si="26"/>
        <v>0</v>
      </c>
      <c r="AT162">
        <f t="shared" si="20"/>
        <v>0</v>
      </c>
      <c r="AU162">
        <f t="shared" si="21"/>
        <v>0</v>
      </c>
      <c r="AV162">
        <f t="shared" si="22"/>
        <v>0</v>
      </c>
      <c r="AW162">
        <f t="shared" si="23"/>
        <v>0</v>
      </c>
      <c r="AX162">
        <f t="shared" si="24"/>
        <v>0</v>
      </c>
      <c r="AY162">
        <f t="shared" si="25"/>
        <v>0</v>
      </c>
    </row>
    <row r="163" spans="1:51">
      <c r="A163">
        <v>3024012</v>
      </c>
      <c r="B163" t="s">
        <v>131</v>
      </c>
      <c r="C163" t="s">
        <v>52</v>
      </c>
      <c r="D163" t="s">
        <v>95</v>
      </c>
      <c r="E163" t="s">
        <v>95</v>
      </c>
      <c r="F163" t="s">
        <v>397</v>
      </c>
      <c r="G163" t="s">
        <v>145</v>
      </c>
      <c r="H163" t="s">
        <v>149</v>
      </c>
      <c r="I163" t="s">
        <v>514</v>
      </c>
      <c r="J163" s="21">
        <v>613</v>
      </c>
      <c r="K163" s="21">
        <v>0</v>
      </c>
      <c r="L163" s="21">
        <v>0</v>
      </c>
      <c r="M163" s="21">
        <v>0</v>
      </c>
      <c r="N163" s="21">
        <v>0</v>
      </c>
      <c r="O163" s="21">
        <v>0</v>
      </c>
      <c r="P163" s="21">
        <v>0</v>
      </c>
      <c r="Q163" s="21">
        <v>0</v>
      </c>
      <c r="R163" s="21">
        <v>91</v>
      </c>
      <c r="S163" s="21">
        <v>109</v>
      </c>
      <c r="T163" s="21">
        <v>138</v>
      </c>
      <c r="U163" s="21">
        <v>129</v>
      </c>
      <c r="V163" s="21">
        <v>146</v>
      </c>
      <c r="W163" s="25">
        <v>13</v>
      </c>
      <c r="X163" s="25">
        <v>626</v>
      </c>
      <c r="Y163" s="25">
        <v>0</v>
      </c>
      <c r="Z163" s="25">
        <v>12</v>
      </c>
      <c r="AA163" s="25">
        <v>0</v>
      </c>
      <c r="AB163" s="25">
        <v>0</v>
      </c>
      <c r="AC163" s="25">
        <v>0</v>
      </c>
      <c r="AD163" s="25">
        <v>0</v>
      </c>
      <c r="AE163" s="25">
        <v>0</v>
      </c>
      <c r="AF163" s="25">
        <v>0</v>
      </c>
      <c r="AG163" s="25">
        <v>0</v>
      </c>
      <c r="AH163" s="25">
        <v>103</v>
      </c>
      <c r="AI163" s="25">
        <v>107</v>
      </c>
      <c r="AJ163" s="25">
        <v>129</v>
      </c>
      <c r="AK163" s="25">
        <v>144</v>
      </c>
      <c r="AL163" s="25">
        <v>143</v>
      </c>
      <c r="AM163" s="25" t="s">
        <v>261</v>
      </c>
      <c r="AN163">
        <v>-40</v>
      </c>
      <c r="AO163">
        <f t="shared" si="26"/>
        <v>0</v>
      </c>
      <c r="AS163">
        <v>3</v>
      </c>
      <c r="AT163">
        <f t="shared" si="20"/>
        <v>0</v>
      </c>
      <c r="AU163">
        <f t="shared" si="21"/>
        <v>0</v>
      </c>
      <c r="AV163">
        <f t="shared" si="22"/>
        <v>0</v>
      </c>
      <c r="AW163">
        <f t="shared" si="23"/>
        <v>3</v>
      </c>
      <c r="AX163">
        <f t="shared" si="24"/>
        <v>0</v>
      </c>
      <c r="AY163">
        <f t="shared" si="25"/>
        <v>0</v>
      </c>
    </row>
    <row r="164" spans="1:51">
      <c r="A164" t="s">
        <v>515</v>
      </c>
      <c r="B164" t="s">
        <v>516</v>
      </c>
      <c r="C164" t="s">
        <v>52</v>
      </c>
      <c r="D164" t="s">
        <v>95</v>
      </c>
      <c r="E164" t="s">
        <v>95</v>
      </c>
      <c r="F164" t="s">
        <v>473</v>
      </c>
      <c r="G164" t="s">
        <v>145</v>
      </c>
      <c r="H164" t="s">
        <v>149</v>
      </c>
      <c r="I164" t="s">
        <v>517</v>
      </c>
      <c r="J164" s="21">
        <v>0</v>
      </c>
      <c r="K164" s="21">
        <v>0</v>
      </c>
      <c r="L164" s="21">
        <v>0</v>
      </c>
      <c r="M164" s="21">
        <v>0</v>
      </c>
      <c r="N164" s="21">
        <v>0</v>
      </c>
      <c r="O164" s="21">
        <v>0</v>
      </c>
      <c r="P164" s="21">
        <v>0</v>
      </c>
      <c r="Q164" s="21">
        <v>0</v>
      </c>
      <c r="R164" s="21">
        <v>0</v>
      </c>
      <c r="S164" s="21">
        <v>0</v>
      </c>
      <c r="T164" s="21">
        <v>0</v>
      </c>
      <c r="U164" s="21">
        <v>0</v>
      </c>
      <c r="V164" s="21">
        <v>0</v>
      </c>
      <c r="W164" s="25">
        <v>0</v>
      </c>
      <c r="X164" s="25">
        <v>0</v>
      </c>
      <c r="Y164" s="25">
        <v>0</v>
      </c>
      <c r="Z164" s="25">
        <v>0</v>
      </c>
      <c r="AA164" s="25">
        <v>0</v>
      </c>
      <c r="AB164" s="25">
        <v>0</v>
      </c>
      <c r="AC164" s="25">
        <v>0</v>
      </c>
      <c r="AD164" s="25">
        <v>0</v>
      </c>
      <c r="AE164" s="25">
        <v>0</v>
      </c>
      <c r="AF164" s="25">
        <v>0</v>
      </c>
      <c r="AG164" s="25">
        <v>0</v>
      </c>
      <c r="AH164" s="25">
        <v>0</v>
      </c>
      <c r="AI164" s="25">
        <v>0</v>
      </c>
      <c r="AJ164" s="25">
        <v>0</v>
      </c>
      <c r="AK164" s="25">
        <v>0</v>
      </c>
      <c r="AL164" s="25">
        <v>0</v>
      </c>
      <c r="AM164" s="25"/>
      <c r="AO164">
        <f t="shared" si="26"/>
        <v>0</v>
      </c>
      <c r="AP164">
        <f t="shared" si="19"/>
        <v>0</v>
      </c>
      <c r="AT164">
        <f t="shared" si="20"/>
        <v>0</v>
      </c>
      <c r="AU164">
        <f t="shared" si="21"/>
        <v>0</v>
      </c>
      <c r="AV164">
        <f t="shared" si="22"/>
        <v>0</v>
      </c>
      <c r="AW164">
        <f t="shared" si="23"/>
        <v>0</v>
      </c>
      <c r="AX164">
        <f t="shared" si="24"/>
        <v>0</v>
      </c>
      <c r="AY164">
        <f t="shared" si="25"/>
        <v>0</v>
      </c>
    </row>
    <row r="166" spans="1:51">
      <c r="AM166">
        <f>COUNTIF(AM10:AM164,"No")</f>
        <v>14</v>
      </c>
    </row>
  </sheetData>
  <autoFilter ref="A9:AY165"/>
  <mergeCells count="2">
    <mergeCell ref="D2:L2"/>
    <mergeCell ref="I4:M4"/>
  </mergeCells>
  <conditionalFormatting sqref="AQ10:AQ165">
    <cfRule type="cellIs" dxfId="1" priority="2" operator="greaterThan">
      <formula>0</formula>
    </cfRule>
  </conditionalFormatting>
  <conditionalFormatting sqref="AX20:AY165">
    <cfRule type="cellIs" dxfId="0" priority="1" operator="not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7"/>
  <sheetViews>
    <sheetView topLeftCell="A25" workbookViewId="0">
      <selection activeCell="B126" sqref="B126"/>
    </sheetView>
  </sheetViews>
  <sheetFormatPr defaultRowHeight="15"/>
  <cols>
    <col min="3" max="3" width="42.85546875" bestFit="1" customWidth="1"/>
    <col min="16" max="20" width="0" hidden="1" customWidth="1"/>
    <col min="22" max="22" width="0" hidden="1" customWidth="1"/>
    <col min="24" max="27" width="0" hidden="1" customWidth="1"/>
    <col min="31" max="34" width="0" hidden="1" customWidth="1"/>
    <col min="38" max="38" width="0" hidden="1" customWidth="1"/>
    <col min="40" max="41" width="0" hidden="1" customWidth="1"/>
    <col min="43" max="48" width="0" hidden="1" customWidth="1"/>
    <col min="49" max="49" width="13.5703125" customWidth="1"/>
    <col min="50" max="50" width="12.5703125" customWidth="1"/>
    <col min="51" max="51" width="15.85546875" hidden="1" customWidth="1"/>
    <col min="52" max="53" width="0" hidden="1" customWidth="1"/>
  </cols>
  <sheetData>
    <row r="1" spans="1:55" ht="15.75" thickBot="1">
      <c r="A1" t="s">
        <v>166</v>
      </c>
      <c r="K1">
        <v>78</v>
      </c>
    </row>
    <row r="2" spans="1:55">
      <c r="A2" s="10"/>
      <c r="B2" s="11"/>
      <c r="C2" s="11"/>
      <c r="D2" s="11"/>
      <c r="E2" s="11"/>
      <c r="F2" s="11"/>
      <c r="G2" s="11"/>
      <c r="H2" s="11"/>
      <c r="I2" s="11"/>
      <c r="J2" s="11"/>
      <c r="K2" s="11"/>
      <c r="L2" s="11"/>
      <c r="M2" s="11"/>
      <c r="N2" s="11"/>
      <c r="O2" s="12"/>
    </row>
    <row r="3" spans="1:55" ht="23.25">
      <c r="A3" s="13"/>
      <c r="B3" s="14"/>
      <c r="C3" s="14"/>
      <c r="D3" s="202" t="s">
        <v>0</v>
      </c>
      <c r="E3" s="202"/>
      <c r="F3" s="202"/>
      <c r="G3" s="202"/>
      <c r="H3" s="202"/>
      <c r="I3" s="202"/>
      <c r="J3" s="202"/>
      <c r="K3" s="202"/>
      <c r="L3" s="202"/>
      <c r="M3" s="14"/>
      <c r="N3" s="14"/>
      <c r="O3" s="15"/>
    </row>
    <row r="4" spans="1:55">
      <c r="A4" s="13"/>
      <c r="B4" s="199">
        <f ca="1">NOW()</f>
        <v>42327.625494907406</v>
      </c>
      <c r="C4" s="199"/>
      <c r="D4" s="199"/>
      <c r="E4" s="14"/>
      <c r="F4" s="14"/>
      <c r="G4" s="14"/>
      <c r="H4" s="14"/>
      <c r="I4" s="14"/>
      <c r="J4" s="14"/>
      <c r="K4" s="14"/>
      <c r="L4" s="14"/>
      <c r="M4" s="14"/>
      <c r="N4" s="14"/>
      <c r="O4" s="15"/>
    </row>
    <row r="5" spans="1:55">
      <c r="A5" s="13"/>
      <c r="B5" s="14"/>
      <c r="C5" s="14"/>
      <c r="D5" s="14"/>
      <c r="E5" s="14"/>
      <c r="F5" s="201" t="s">
        <v>167</v>
      </c>
      <c r="G5" s="201"/>
      <c r="H5" s="201"/>
      <c r="I5" s="201"/>
      <c r="J5" s="201"/>
      <c r="K5" s="14"/>
      <c r="L5" s="14"/>
      <c r="M5" s="14"/>
      <c r="N5" s="14"/>
      <c r="O5" s="15"/>
    </row>
    <row r="6" spans="1:55">
      <c r="A6" s="13"/>
      <c r="B6" s="14"/>
      <c r="C6" s="14"/>
      <c r="D6" s="14"/>
      <c r="E6" s="14"/>
      <c r="F6" s="14"/>
      <c r="G6" s="14"/>
      <c r="H6" s="14"/>
      <c r="I6" s="14"/>
      <c r="J6" s="14"/>
      <c r="K6" s="14"/>
      <c r="L6" s="14"/>
      <c r="M6" s="14"/>
      <c r="N6" s="14"/>
      <c r="O6" s="15"/>
    </row>
    <row r="7" spans="1:55" ht="15.75" thickBot="1">
      <c r="A7" s="16"/>
      <c r="B7" s="17"/>
      <c r="C7" s="17"/>
      <c r="D7" s="17"/>
      <c r="E7" s="17"/>
      <c r="F7" s="17"/>
      <c r="G7" s="17"/>
      <c r="H7" s="17"/>
      <c r="I7" s="17"/>
      <c r="J7" s="17"/>
      <c r="K7" s="17"/>
      <c r="L7" s="17"/>
      <c r="M7" s="17"/>
      <c r="N7" s="17"/>
      <c r="O7" s="18"/>
    </row>
    <row r="8" spans="1:55">
      <c r="A8" t="s">
        <v>167</v>
      </c>
    </row>
    <row r="10" spans="1:55">
      <c r="A10">
        <v>0</v>
      </c>
      <c r="B10">
        <v>1</v>
      </c>
      <c r="C10">
        <v>2</v>
      </c>
      <c r="D10">
        <v>3</v>
      </c>
      <c r="E10">
        <v>4</v>
      </c>
      <c r="F10">
        <v>5</v>
      </c>
      <c r="G10">
        <v>6</v>
      </c>
      <c r="H10">
        <v>7</v>
      </c>
      <c r="I10">
        <v>8</v>
      </c>
      <c r="J10">
        <v>9</v>
      </c>
      <c r="K10">
        <v>10</v>
      </c>
      <c r="L10">
        <v>11</v>
      </c>
      <c r="M10">
        <v>12</v>
      </c>
      <c r="N10">
        <v>13</v>
      </c>
      <c r="O10">
        <v>14</v>
      </c>
      <c r="P10">
        <v>15</v>
      </c>
      <c r="Q10">
        <v>16</v>
      </c>
      <c r="R10">
        <v>17</v>
      </c>
      <c r="S10">
        <v>18</v>
      </c>
      <c r="T10">
        <v>19</v>
      </c>
      <c r="U10">
        <v>20</v>
      </c>
      <c r="V10">
        <v>21</v>
      </c>
      <c r="W10">
        <v>22</v>
      </c>
      <c r="X10">
        <v>23</v>
      </c>
      <c r="Y10">
        <v>24</v>
      </c>
      <c r="Z10">
        <v>25</v>
      </c>
      <c r="AA10">
        <v>26</v>
      </c>
      <c r="AB10">
        <v>27</v>
      </c>
      <c r="AC10">
        <v>28</v>
      </c>
      <c r="AD10">
        <v>29</v>
      </c>
      <c r="AE10">
        <v>30</v>
      </c>
      <c r="AF10">
        <v>31</v>
      </c>
      <c r="AG10">
        <v>32</v>
      </c>
      <c r="AH10">
        <v>33</v>
      </c>
      <c r="AI10">
        <v>34</v>
      </c>
      <c r="AJ10">
        <v>35</v>
      </c>
      <c r="AK10">
        <v>36</v>
      </c>
      <c r="AL10">
        <v>37</v>
      </c>
      <c r="AM10">
        <v>38</v>
      </c>
      <c r="AN10">
        <v>39</v>
      </c>
      <c r="AO10">
        <v>40</v>
      </c>
      <c r="AP10">
        <v>41</v>
      </c>
      <c r="AQ10">
        <v>42</v>
      </c>
      <c r="AR10">
        <v>43</v>
      </c>
      <c r="AS10">
        <v>44</v>
      </c>
      <c r="AT10">
        <v>45</v>
      </c>
      <c r="AU10">
        <v>46</v>
      </c>
      <c r="AV10">
        <v>47</v>
      </c>
      <c r="AW10">
        <v>48</v>
      </c>
      <c r="AX10">
        <v>49</v>
      </c>
      <c r="AY10">
        <v>50</v>
      </c>
      <c r="AZ10">
        <v>51</v>
      </c>
      <c r="BA10">
        <v>52</v>
      </c>
      <c r="BB10">
        <v>53</v>
      </c>
      <c r="BC10">
        <v>54</v>
      </c>
    </row>
    <row r="11" spans="1:55" s="35" customFormat="1" ht="120">
      <c r="A11" s="24" t="s">
        <v>168</v>
      </c>
      <c r="B11" s="24" t="s">
        <v>169</v>
      </c>
      <c r="C11" s="24" t="s">
        <v>170</v>
      </c>
      <c r="D11" s="24" t="s">
        <v>6</v>
      </c>
      <c r="E11" s="24" t="s">
        <v>171</v>
      </c>
      <c r="F11" s="24" t="s">
        <v>172</v>
      </c>
      <c r="G11" s="24" t="s">
        <v>173</v>
      </c>
      <c r="H11" s="24" t="s">
        <v>174</v>
      </c>
      <c r="I11" s="24" t="s">
        <v>175</v>
      </c>
      <c r="J11" s="24" t="s">
        <v>176</v>
      </c>
      <c r="K11" s="24" t="s">
        <v>177</v>
      </c>
      <c r="L11" s="24" t="s">
        <v>178</v>
      </c>
      <c r="M11" s="24" t="s">
        <v>179</v>
      </c>
      <c r="N11" s="24" t="s">
        <v>180</v>
      </c>
      <c r="O11" s="24" t="s">
        <v>181</v>
      </c>
      <c r="P11" s="24" t="s">
        <v>182</v>
      </c>
      <c r="Q11" s="24" t="s">
        <v>183</v>
      </c>
      <c r="R11" s="24" t="s">
        <v>184</v>
      </c>
      <c r="S11" s="24" t="s">
        <v>185</v>
      </c>
      <c r="T11" s="24" t="s">
        <v>186</v>
      </c>
      <c r="U11" s="24" t="s">
        <v>187</v>
      </c>
      <c r="V11" s="24" t="s">
        <v>188</v>
      </c>
      <c r="W11" s="24" t="s">
        <v>189</v>
      </c>
      <c r="X11" s="24" t="s">
        <v>190</v>
      </c>
      <c r="Y11" s="24" t="s">
        <v>191</v>
      </c>
      <c r="Z11" s="24" t="s">
        <v>192</v>
      </c>
      <c r="AA11" s="24" t="s">
        <v>193</v>
      </c>
      <c r="AB11" s="24" t="s">
        <v>194</v>
      </c>
      <c r="AC11" s="24" t="s">
        <v>195</v>
      </c>
      <c r="AD11" s="24" t="s">
        <v>196</v>
      </c>
      <c r="AE11" s="24" t="s">
        <v>197</v>
      </c>
      <c r="AF11" s="24" t="s">
        <v>198</v>
      </c>
      <c r="AG11" s="24" t="s">
        <v>199</v>
      </c>
      <c r="AH11" s="24" t="s">
        <v>200</v>
      </c>
      <c r="AI11" s="24" t="s">
        <v>201</v>
      </c>
      <c r="AJ11" s="24" t="s">
        <v>202</v>
      </c>
      <c r="AK11" s="24" t="s">
        <v>203</v>
      </c>
      <c r="AL11" s="24" t="s">
        <v>204</v>
      </c>
      <c r="AM11" s="24" t="s">
        <v>205</v>
      </c>
      <c r="AN11" s="24" t="s">
        <v>206</v>
      </c>
      <c r="AO11" s="24" t="s">
        <v>207</v>
      </c>
      <c r="AP11" s="24" t="s">
        <v>208</v>
      </c>
      <c r="AQ11" s="24" t="s">
        <v>209</v>
      </c>
      <c r="AR11" s="24" t="s">
        <v>210</v>
      </c>
      <c r="AS11" s="24" t="s">
        <v>211</v>
      </c>
      <c r="AT11" s="24" t="s">
        <v>212</v>
      </c>
      <c r="AU11" s="24" t="s">
        <v>213</v>
      </c>
      <c r="AV11" s="24" t="s">
        <v>214</v>
      </c>
      <c r="AW11" s="24" t="s">
        <v>215</v>
      </c>
      <c r="AX11" s="24" t="s">
        <v>216</v>
      </c>
      <c r="AY11" s="24" t="s">
        <v>217</v>
      </c>
      <c r="AZ11" s="24" t="s">
        <v>218</v>
      </c>
      <c r="BA11" s="24" t="s">
        <v>219</v>
      </c>
      <c r="BB11" s="24"/>
      <c r="BC11" s="24"/>
    </row>
    <row r="12" spans="1:55">
      <c r="A12">
        <v>101258</v>
      </c>
      <c r="B12">
        <v>3022002</v>
      </c>
      <c r="C12" t="s">
        <v>19</v>
      </c>
      <c r="D12" t="s">
        <v>12</v>
      </c>
      <c r="E12">
        <v>0</v>
      </c>
      <c r="F12">
        <v>1</v>
      </c>
      <c r="G12">
        <v>0</v>
      </c>
      <c r="H12">
        <v>0</v>
      </c>
      <c r="I12">
        <v>7</v>
      </c>
      <c r="J12">
        <v>0</v>
      </c>
      <c r="K12">
        <v>475</v>
      </c>
      <c r="L12">
        <v>475</v>
      </c>
      <c r="M12">
        <v>59</v>
      </c>
      <c r="N12">
        <v>120</v>
      </c>
      <c r="O12">
        <v>296</v>
      </c>
      <c r="P12">
        <v>0</v>
      </c>
      <c r="Q12">
        <v>0</v>
      </c>
      <c r="R12">
        <v>0</v>
      </c>
      <c r="S12">
        <v>0</v>
      </c>
      <c r="T12">
        <v>0.42526315789473701</v>
      </c>
      <c r="U12">
        <v>0.52301255230125521</v>
      </c>
      <c r="V12">
        <v>0</v>
      </c>
      <c r="W12">
        <v>0</v>
      </c>
      <c r="X12">
        <v>2.3454157782516E-2</v>
      </c>
      <c r="Y12">
        <v>0.14925373134328401</v>
      </c>
      <c r="Z12">
        <v>4.47761194029851E-2</v>
      </c>
      <c r="AA12">
        <v>0.281449893390192</v>
      </c>
      <c r="AB12">
        <v>0.204690831556503</v>
      </c>
      <c r="AC12">
        <v>0.28784648187633299</v>
      </c>
      <c r="AD12">
        <v>8.5287846481876296E-3</v>
      </c>
      <c r="AE12">
        <v>0</v>
      </c>
      <c r="AF12">
        <v>0</v>
      </c>
      <c r="AG12">
        <v>0</v>
      </c>
      <c r="AH12">
        <v>0</v>
      </c>
      <c r="AI12">
        <v>0</v>
      </c>
      <c r="AJ12">
        <v>0</v>
      </c>
      <c r="AK12">
        <v>0</v>
      </c>
      <c r="AL12">
        <v>0.12378640776699</v>
      </c>
      <c r="AM12">
        <v>0.225728155339806</v>
      </c>
      <c r="AN12">
        <v>0.40291262135922301</v>
      </c>
      <c r="AO12">
        <v>0</v>
      </c>
      <c r="AP12">
        <v>0</v>
      </c>
      <c r="AQ12">
        <v>0</v>
      </c>
      <c r="AR12">
        <v>8.368200836820083E-3</v>
      </c>
      <c r="AS12">
        <v>0.42241379310344801</v>
      </c>
      <c r="AT12">
        <v>0.225190839694656</v>
      </c>
      <c r="AU12">
        <v>0.33587786259542002</v>
      </c>
      <c r="AV12">
        <v>0</v>
      </c>
      <c r="AW12">
        <v>9.2631578947368398E-2</v>
      </c>
      <c r="AX12">
        <v>0</v>
      </c>
      <c r="AY12">
        <v>0.39925053945578198</v>
      </c>
      <c r="AZ12">
        <v>0</v>
      </c>
      <c r="BA12" t="s">
        <v>10</v>
      </c>
    </row>
    <row r="13" spans="1:55">
      <c r="A13">
        <v>101259</v>
      </c>
      <c r="B13">
        <v>3022003</v>
      </c>
      <c r="C13" t="s">
        <v>22</v>
      </c>
      <c r="D13" t="s">
        <v>12</v>
      </c>
      <c r="E13">
        <v>0</v>
      </c>
      <c r="F13">
        <v>1</v>
      </c>
      <c r="G13">
        <v>0</v>
      </c>
      <c r="H13">
        <v>0</v>
      </c>
      <c r="I13">
        <v>7</v>
      </c>
      <c r="J13">
        <v>0</v>
      </c>
      <c r="K13">
        <v>396</v>
      </c>
      <c r="L13">
        <v>396</v>
      </c>
      <c r="M13">
        <v>52</v>
      </c>
      <c r="N13">
        <v>118</v>
      </c>
      <c r="O13">
        <v>226</v>
      </c>
      <c r="P13">
        <v>0</v>
      </c>
      <c r="Q13">
        <v>0</v>
      </c>
      <c r="R13">
        <v>0</v>
      </c>
      <c r="S13">
        <v>4</v>
      </c>
      <c r="T13">
        <v>0.29040404040404</v>
      </c>
      <c r="U13">
        <v>0.39641943734015345</v>
      </c>
      <c r="V13">
        <v>0</v>
      </c>
      <c r="W13">
        <v>0</v>
      </c>
      <c r="X13">
        <v>0.43187660668380501</v>
      </c>
      <c r="Y13">
        <v>0.15938303341902299</v>
      </c>
      <c r="Z13">
        <v>2.5706940874036001E-2</v>
      </c>
      <c r="AA13">
        <v>0.27506426735218498</v>
      </c>
      <c r="AB13">
        <v>5.3984575835475598E-2</v>
      </c>
      <c r="AC13">
        <v>3.8560411311053998E-2</v>
      </c>
      <c r="AD13">
        <v>1.5424164524421601E-2</v>
      </c>
      <c r="AE13">
        <v>0</v>
      </c>
      <c r="AF13">
        <v>0</v>
      </c>
      <c r="AG13">
        <v>0</v>
      </c>
      <c r="AH13">
        <v>0</v>
      </c>
      <c r="AI13">
        <v>0</v>
      </c>
      <c r="AJ13">
        <v>0</v>
      </c>
      <c r="AK13">
        <v>0</v>
      </c>
      <c r="AL13">
        <v>0.21301775147929</v>
      </c>
      <c r="AM13">
        <v>0.40828402366863897</v>
      </c>
      <c r="AN13">
        <v>0.53254437869822502</v>
      </c>
      <c r="AO13">
        <v>0</v>
      </c>
      <c r="AP13">
        <v>0</v>
      </c>
      <c r="AQ13">
        <v>0</v>
      </c>
      <c r="AR13">
        <v>0</v>
      </c>
      <c r="AS13">
        <v>0.371428571428571</v>
      </c>
      <c r="AT13">
        <v>0.358108108108108</v>
      </c>
      <c r="AU13">
        <v>0.40540540540540498</v>
      </c>
      <c r="AV13">
        <v>0</v>
      </c>
      <c r="AW13">
        <v>0.23232323232323199</v>
      </c>
      <c r="AX13">
        <v>0</v>
      </c>
      <c r="AY13">
        <v>0.258488212059369</v>
      </c>
      <c r="AZ13">
        <v>0</v>
      </c>
      <c r="BA13" t="s">
        <v>10</v>
      </c>
    </row>
    <row r="14" spans="1:55">
      <c r="A14">
        <v>101262</v>
      </c>
      <c r="B14">
        <v>3022007</v>
      </c>
      <c r="C14" t="s">
        <v>25</v>
      </c>
      <c r="D14" t="s">
        <v>12</v>
      </c>
      <c r="E14">
        <v>0</v>
      </c>
      <c r="F14">
        <v>1</v>
      </c>
      <c r="G14">
        <v>0</v>
      </c>
      <c r="H14">
        <v>0</v>
      </c>
      <c r="I14">
        <v>4</v>
      </c>
      <c r="J14">
        <v>0</v>
      </c>
      <c r="K14">
        <v>362</v>
      </c>
      <c r="L14">
        <v>362</v>
      </c>
      <c r="M14">
        <v>0</v>
      </c>
      <c r="N14">
        <v>0</v>
      </c>
      <c r="O14">
        <v>362</v>
      </c>
      <c r="P14">
        <v>0</v>
      </c>
      <c r="Q14">
        <v>0</v>
      </c>
      <c r="R14">
        <v>0</v>
      </c>
      <c r="S14">
        <v>0</v>
      </c>
      <c r="T14">
        <v>0.121546961325967</v>
      </c>
      <c r="U14">
        <v>0.14681440443213298</v>
      </c>
      <c r="V14">
        <v>0</v>
      </c>
      <c r="W14">
        <v>0</v>
      </c>
      <c r="X14">
        <v>0.75277777777777799</v>
      </c>
      <c r="Y14">
        <v>8.3333333333333301E-2</v>
      </c>
      <c r="Z14">
        <v>6.3888888888888898E-2</v>
      </c>
      <c r="AA14">
        <v>8.0555555555555602E-2</v>
      </c>
      <c r="AB14">
        <v>8.3333333333333297E-3</v>
      </c>
      <c r="AC14">
        <v>2.7777777777777801E-3</v>
      </c>
      <c r="AD14">
        <v>8.3333333333333297E-3</v>
      </c>
      <c r="AE14">
        <v>0</v>
      </c>
      <c r="AF14">
        <v>0</v>
      </c>
      <c r="AG14">
        <v>0</v>
      </c>
      <c r="AH14">
        <v>0</v>
      </c>
      <c r="AI14">
        <v>0</v>
      </c>
      <c r="AJ14">
        <v>0</v>
      </c>
      <c r="AK14">
        <v>0</v>
      </c>
      <c r="AL14">
        <v>1.38121546961326E-2</v>
      </c>
      <c r="AM14">
        <v>2.2099447513812199E-2</v>
      </c>
      <c r="AN14">
        <v>0.174033149171271</v>
      </c>
      <c r="AO14">
        <v>0</v>
      </c>
      <c r="AP14">
        <v>0</v>
      </c>
      <c r="AQ14">
        <v>0</v>
      </c>
      <c r="AR14">
        <v>0</v>
      </c>
      <c r="AS14">
        <v>0</v>
      </c>
      <c r="AT14">
        <v>7.7639751552794997E-2</v>
      </c>
      <c r="AU14">
        <v>0.12732919254658401</v>
      </c>
      <c r="AV14">
        <v>0</v>
      </c>
      <c r="AW14">
        <v>2.2099447513812199E-2</v>
      </c>
      <c r="AX14">
        <v>0</v>
      </c>
      <c r="AY14">
        <v>0.47783295462962999</v>
      </c>
      <c r="AZ14">
        <v>0</v>
      </c>
      <c r="BA14" t="s">
        <v>10</v>
      </c>
    </row>
    <row r="15" spans="1:55">
      <c r="A15">
        <v>101263</v>
      </c>
      <c r="B15">
        <v>3022008</v>
      </c>
      <c r="C15" t="s">
        <v>24</v>
      </c>
      <c r="D15" t="s">
        <v>12</v>
      </c>
      <c r="E15">
        <v>0</v>
      </c>
      <c r="F15">
        <v>1</v>
      </c>
      <c r="G15">
        <v>0</v>
      </c>
      <c r="H15">
        <v>0</v>
      </c>
      <c r="I15">
        <v>3</v>
      </c>
      <c r="J15">
        <v>0</v>
      </c>
      <c r="K15">
        <v>270</v>
      </c>
      <c r="L15">
        <v>270</v>
      </c>
      <c r="M15">
        <v>90</v>
      </c>
      <c r="N15">
        <v>180</v>
      </c>
      <c r="O15">
        <v>0</v>
      </c>
      <c r="P15">
        <v>0</v>
      </c>
      <c r="Q15">
        <v>0</v>
      </c>
      <c r="R15">
        <v>0</v>
      </c>
      <c r="S15">
        <v>0</v>
      </c>
      <c r="T15">
        <v>0.122222222222222</v>
      </c>
      <c r="U15">
        <v>0.18587360594795538</v>
      </c>
      <c r="V15">
        <v>0</v>
      </c>
      <c r="W15">
        <v>0</v>
      </c>
      <c r="X15">
        <v>0.77695167286245304</v>
      </c>
      <c r="Y15">
        <v>6.6914498141263906E-2</v>
      </c>
      <c r="Z15">
        <v>6.31970260223048E-2</v>
      </c>
      <c r="AA15">
        <v>8.1784386617100399E-2</v>
      </c>
      <c r="AB15">
        <v>7.4349442379182196E-3</v>
      </c>
      <c r="AC15">
        <v>3.7174721189591098E-3</v>
      </c>
      <c r="AD15">
        <v>0</v>
      </c>
      <c r="AE15">
        <v>0</v>
      </c>
      <c r="AF15">
        <v>0</v>
      </c>
      <c r="AG15">
        <v>0</v>
      </c>
      <c r="AH15">
        <v>0</v>
      </c>
      <c r="AI15">
        <v>0</v>
      </c>
      <c r="AJ15">
        <v>0</v>
      </c>
      <c r="AK15">
        <v>0</v>
      </c>
      <c r="AL15">
        <v>0.233333333333333</v>
      </c>
      <c r="AM15">
        <v>0.51666666666666705</v>
      </c>
      <c r="AN15">
        <v>0.51666666666666705</v>
      </c>
      <c r="AO15">
        <v>0</v>
      </c>
      <c r="AP15">
        <v>0</v>
      </c>
      <c r="AQ15">
        <v>0</v>
      </c>
      <c r="AR15">
        <v>0</v>
      </c>
      <c r="AS15">
        <v>0.32</v>
      </c>
      <c r="AT15">
        <v>0</v>
      </c>
      <c r="AU15">
        <v>0</v>
      </c>
      <c r="AV15">
        <v>0</v>
      </c>
      <c r="AW15">
        <v>2.5925925925925901E-2</v>
      </c>
      <c r="AX15">
        <v>0</v>
      </c>
      <c r="AY15">
        <v>0.46810862462311598</v>
      </c>
      <c r="AZ15">
        <v>0</v>
      </c>
      <c r="BA15" t="s">
        <v>10</v>
      </c>
    </row>
    <row r="16" spans="1:55">
      <c r="A16">
        <v>101264</v>
      </c>
      <c r="B16">
        <v>3022009</v>
      </c>
      <c r="C16" t="s">
        <v>26</v>
      </c>
      <c r="D16" t="s">
        <v>12</v>
      </c>
      <c r="E16">
        <v>0</v>
      </c>
      <c r="F16">
        <v>1</v>
      </c>
      <c r="G16">
        <v>0</v>
      </c>
      <c r="H16">
        <v>0</v>
      </c>
      <c r="I16">
        <v>7</v>
      </c>
      <c r="J16">
        <v>0</v>
      </c>
      <c r="K16">
        <v>324</v>
      </c>
      <c r="L16">
        <v>324</v>
      </c>
      <c r="M16">
        <v>61</v>
      </c>
      <c r="N16">
        <v>119</v>
      </c>
      <c r="O16">
        <v>144</v>
      </c>
      <c r="P16">
        <v>0</v>
      </c>
      <c r="Q16">
        <v>0</v>
      </c>
      <c r="R16">
        <v>0</v>
      </c>
      <c r="S16">
        <v>0</v>
      </c>
      <c r="T16">
        <v>0.16666666666666699</v>
      </c>
      <c r="U16">
        <v>0.36026936026936029</v>
      </c>
      <c r="V16">
        <v>0</v>
      </c>
      <c r="W16">
        <v>0</v>
      </c>
      <c r="X16">
        <v>0.58513931888544901</v>
      </c>
      <c r="Y16">
        <v>4.6439628482972103E-2</v>
      </c>
      <c r="Z16">
        <v>3.7151702786377701E-2</v>
      </c>
      <c r="AA16">
        <v>9.5975232198142399E-2</v>
      </c>
      <c r="AB16">
        <v>5.2631578947368397E-2</v>
      </c>
      <c r="AC16">
        <v>0.17647058823529399</v>
      </c>
      <c r="AD16">
        <v>6.1919504643962904E-3</v>
      </c>
      <c r="AE16">
        <v>0</v>
      </c>
      <c r="AF16">
        <v>0</v>
      </c>
      <c r="AG16">
        <v>0</v>
      </c>
      <c r="AH16">
        <v>0</v>
      </c>
      <c r="AI16">
        <v>0</v>
      </c>
      <c r="AJ16">
        <v>0</v>
      </c>
      <c r="AK16">
        <v>0</v>
      </c>
      <c r="AL16">
        <v>0.129277566539924</v>
      </c>
      <c r="AM16">
        <v>0.25095057034220503</v>
      </c>
      <c r="AN16">
        <v>0.38403041825095102</v>
      </c>
      <c r="AO16">
        <v>0</v>
      </c>
      <c r="AP16">
        <v>0</v>
      </c>
      <c r="AQ16">
        <v>0</v>
      </c>
      <c r="AR16">
        <v>6.7340067340067337E-3</v>
      </c>
      <c r="AS16">
        <v>0.41379310344827602</v>
      </c>
      <c r="AT16">
        <v>0.162790697674419</v>
      </c>
      <c r="AU16">
        <v>0.232558139534884</v>
      </c>
      <c r="AV16">
        <v>0</v>
      </c>
      <c r="AW16">
        <v>8.3333333333333301E-2</v>
      </c>
      <c r="AX16">
        <v>0</v>
      </c>
      <c r="AY16">
        <v>0.45827969500805099</v>
      </c>
      <c r="AZ16">
        <v>0</v>
      </c>
      <c r="BA16" t="s">
        <v>10</v>
      </c>
    </row>
    <row r="17" spans="1:53">
      <c r="A17">
        <v>101265</v>
      </c>
      <c r="B17">
        <v>3022010</v>
      </c>
      <c r="C17" t="s">
        <v>220</v>
      </c>
      <c r="D17" t="s">
        <v>12</v>
      </c>
      <c r="E17">
        <v>0</v>
      </c>
      <c r="F17">
        <v>1</v>
      </c>
      <c r="G17">
        <v>0</v>
      </c>
      <c r="H17">
        <v>0</v>
      </c>
      <c r="I17">
        <v>7</v>
      </c>
      <c r="J17">
        <v>0</v>
      </c>
      <c r="K17">
        <v>314</v>
      </c>
      <c r="L17">
        <v>314</v>
      </c>
      <c r="M17">
        <v>44</v>
      </c>
      <c r="N17">
        <v>90</v>
      </c>
      <c r="O17">
        <v>180</v>
      </c>
      <c r="P17">
        <v>0</v>
      </c>
      <c r="Q17">
        <v>0</v>
      </c>
      <c r="R17">
        <v>0</v>
      </c>
      <c r="S17">
        <v>0</v>
      </c>
      <c r="T17">
        <v>0.29299363057324801</v>
      </c>
      <c r="U17">
        <v>0.51140065146579805</v>
      </c>
      <c r="V17">
        <v>0</v>
      </c>
      <c r="W17">
        <v>0</v>
      </c>
      <c r="X17">
        <v>0.121019108280255</v>
      </c>
      <c r="Y17">
        <v>4.4585987261146501E-2</v>
      </c>
      <c r="Z17">
        <v>2.2292993630573198E-2</v>
      </c>
      <c r="AA17">
        <v>0.31210191082802502</v>
      </c>
      <c r="AB17">
        <v>0.46178343949044598</v>
      </c>
      <c r="AC17">
        <v>3.1847133757961797E-2</v>
      </c>
      <c r="AD17">
        <v>6.3694267515923596E-3</v>
      </c>
      <c r="AE17">
        <v>0</v>
      </c>
      <c r="AF17">
        <v>0</v>
      </c>
      <c r="AG17">
        <v>0</v>
      </c>
      <c r="AH17">
        <v>0</v>
      </c>
      <c r="AI17">
        <v>0</v>
      </c>
      <c r="AJ17">
        <v>0</v>
      </c>
      <c r="AK17">
        <v>0</v>
      </c>
      <c r="AL17">
        <v>0.162962962962963</v>
      </c>
      <c r="AM17">
        <v>0.28888888888888897</v>
      </c>
      <c r="AN17">
        <v>0.42962962962963003</v>
      </c>
      <c r="AO17">
        <v>0</v>
      </c>
      <c r="AP17">
        <v>0</v>
      </c>
      <c r="AQ17">
        <v>0</v>
      </c>
      <c r="AR17">
        <v>6.5146579804560263E-3</v>
      </c>
      <c r="AS17">
        <v>0.51162790697674398</v>
      </c>
      <c r="AT17">
        <v>0.27044025157232698</v>
      </c>
      <c r="AU17">
        <v>0.32704402515723302</v>
      </c>
      <c r="AV17">
        <v>0</v>
      </c>
      <c r="AW17">
        <v>8.2802547770700605E-2</v>
      </c>
      <c r="AX17">
        <v>0</v>
      </c>
      <c r="AY17">
        <v>0.234940078350515</v>
      </c>
      <c r="AZ17">
        <v>0</v>
      </c>
      <c r="BA17" t="s">
        <v>10</v>
      </c>
    </row>
    <row r="18" spans="1:53">
      <c r="A18">
        <v>101266</v>
      </c>
      <c r="B18">
        <v>3022011</v>
      </c>
      <c r="C18" t="s">
        <v>30</v>
      </c>
      <c r="D18" t="s">
        <v>12</v>
      </c>
      <c r="E18">
        <v>0</v>
      </c>
      <c r="F18">
        <v>1</v>
      </c>
      <c r="G18">
        <v>0</v>
      </c>
      <c r="H18">
        <v>0</v>
      </c>
      <c r="I18">
        <v>7</v>
      </c>
      <c r="J18">
        <v>0</v>
      </c>
      <c r="K18">
        <v>234</v>
      </c>
      <c r="L18">
        <v>234</v>
      </c>
      <c r="M18">
        <v>30</v>
      </c>
      <c r="N18">
        <v>59</v>
      </c>
      <c r="O18">
        <v>145</v>
      </c>
      <c r="P18">
        <v>0</v>
      </c>
      <c r="Q18">
        <v>0</v>
      </c>
      <c r="R18">
        <v>0</v>
      </c>
      <c r="S18">
        <v>0</v>
      </c>
      <c r="T18">
        <v>7.2649572649572697E-2</v>
      </c>
      <c r="U18">
        <v>0.1440677966101695</v>
      </c>
      <c r="V18">
        <v>0</v>
      </c>
      <c r="W18">
        <v>0</v>
      </c>
      <c r="X18">
        <v>0.84913793103448298</v>
      </c>
      <c r="Y18">
        <v>6.0344827586206899E-2</v>
      </c>
      <c r="Z18">
        <v>2.5862068965517199E-2</v>
      </c>
      <c r="AA18">
        <v>1.72413793103448E-2</v>
      </c>
      <c r="AB18">
        <v>4.3103448275862103E-3</v>
      </c>
      <c r="AC18">
        <v>4.31034482758621E-2</v>
      </c>
      <c r="AD18">
        <v>0</v>
      </c>
      <c r="AE18">
        <v>0</v>
      </c>
      <c r="AF18">
        <v>0</v>
      </c>
      <c r="AG18">
        <v>0</v>
      </c>
      <c r="AH18">
        <v>0</v>
      </c>
      <c r="AI18">
        <v>0</v>
      </c>
      <c r="AJ18">
        <v>0</v>
      </c>
      <c r="AK18">
        <v>0</v>
      </c>
      <c r="AL18">
        <v>3.6842105263157898E-2</v>
      </c>
      <c r="AM18">
        <v>8.42105263157895E-2</v>
      </c>
      <c r="AN18">
        <v>0.163157894736842</v>
      </c>
      <c r="AO18">
        <v>0</v>
      </c>
      <c r="AP18">
        <v>0</v>
      </c>
      <c r="AQ18">
        <v>0</v>
      </c>
      <c r="AR18">
        <v>4.2372881355932203E-3</v>
      </c>
      <c r="AS18">
        <v>0.48275862068965503</v>
      </c>
      <c r="AT18">
        <v>7.6335877862595394E-2</v>
      </c>
      <c r="AU18">
        <v>0.114503816793893</v>
      </c>
      <c r="AV18">
        <v>0</v>
      </c>
      <c r="AW18">
        <v>0.11965811965812</v>
      </c>
      <c r="AX18">
        <v>0</v>
      </c>
      <c r="AY18">
        <v>0.31151155238095202</v>
      </c>
      <c r="AZ18">
        <v>0</v>
      </c>
      <c r="BA18" t="s">
        <v>10</v>
      </c>
    </row>
    <row r="19" spans="1:53">
      <c r="A19">
        <v>101269</v>
      </c>
      <c r="B19">
        <v>3022014</v>
      </c>
      <c r="C19" t="s">
        <v>32</v>
      </c>
      <c r="D19" t="s">
        <v>12</v>
      </c>
      <c r="E19">
        <v>0</v>
      </c>
      <c r="F19">
        <v>1</v>
      </c>
      <c r="G19">
        <v>0</v>
      </c>
      <c r="H19">
        <v>0</v>
      </c>
      <c r="I19">
        <v>7</v>
      </c>
      <c r="J19">
        <v>0</v>
      </c>
      <c r="K19">
        <v>624</v>
      </c>
      <c r="L19">
        <v>624</v>
      </c>
      <c r="M19">
        <v>92</v>
      </c>
      <c r="N19">
        <v>206</v>
      </c>
      <c r="O19">
        <v>326</v>
      </c>
      <c r="P19">
        <v>0</v>
      </c>
      <c r="Q19">
        <v>0</v>
      </c>
      <c r="R19">
        <v>0</v>
      </c>
      <c r="S19">
        <v>0</v>
      </c>
      <c r="T19">
        <v>0.115384615384615</v>
      </c>
      <c r="U19">
        <v>0.27666666666666667</v>
      </c>
      <c r="V19">
        <v>0</v>
      </c>
      <c r="W19">
        <v>0</v>
      </c>
      <c r="X19">
        <v>1.6181229773462799E-2</v>
      </c>
      <c r="Y19">
        <v>0.355987055016181</v>
      </c>
      <c r="Z19">
        <v>8.2524271844660199E-2</v>
      </c>
      <c r="AA19">
        <v>0.33818770226537198</v>
      </c>
      <c r="AB19">
        <v>0.13592233009708701</v>
      </c>
      <c r="AC19">
        <v>5.0161812297734601E-2</v>
      </c>
      <c r="AD19">
        <v>2.1035598705501601E-2</v>
      </c>
      <c r="AE19">
        <v>0</v>
      </c>
      <c r="AF19">
        <v>0</v>
      </c>
      <c r="AG19">
        <v>0</v>
      </c>
      <c r="AH19">
        <v>0</v>
      </c>
      <c r="AI19">
        <v>0</v>
      </c>
      <c r="AJ19">
        <v>0</v>
      </c>
      <c r="AK19">
        <v>0</v>
      </c>
      <c r="AL19">
        <v>0.14772727272727301</v>
      </c>
      <c r="AM19">
        <v>0.32575757575757602</v>
      </c>
      <c r="AN19">
        <v>0.46401515151515099</v>
      </c>
      <c r="AO19">
        <v>0</v>
      </c>
      <c r="AP19">
        <v>0</v>
      </c>
      <c r="AQ19">
        <v>0</v>
      </c>
      <c r="AR19">
        <v>0</v>
      </c>
      <c r="AS19">
        <v>0.36040609137055801</v>
      </c>
      <c r="AT19">
        <v>0.100671140939597</v>
      </c>
      <c r="AU19">
        <v>0.17114093959731499</v>
      </c>
      <c r="AV19">
        <v>0</v>
      </c>
      <c r="AW19">
        <v>0.107371794871795</v>
      </c>
      <c r="AX19">
        <v>0</v>
      </c>
      <c r="AY19">
        <v>0.460074100511073</v>
      </c>
      <c r="AZ19">
        <v>0</v>
      </c>
      <c r="BA19" t="s">
        <v>10</v>
      </c>
    </row>
    <row r="20" spans="1:53">
      <c r="A20">
        <v>101270</v>
      </c>
      <c r="B20">
        <v>3022015</v>
      </c>
      <c r="C20" t="s">
        <v>33</v>
      </c>
      <c r="D20" t="s">
        <v>12</v>
      </c>
      <c r="E20">
        <v>0</v>
      </c>
      <c r="F20">
        <v>1</v>
      </c>
      <c r="G20">
        <v>0</v>
      </c>
      <c r="H20">
        <v>0</v>
      </c>
      <c r="I20">
        <v>7</v>
      </c>
      <c r="J20">
        <v>0</v>
      </c>
      <c r="K20">
        <v>238</v>
      </c>
      <c r="L20">
        <v>238</v>
      </c>
      <c r="M20">
        <v>31</v>
      </c>
      <c r="N20">
        <v>88</v>
      </c>
      <c r="O20">
        <v>119</v>
      </c>
      <c r="P20">
        <v>0</v>
      </c>
      <c r="Q20">
        <v>0</v>
      </c>
      <c r="R20">
        <v>0</v>
      </c>
      <c r="S20">
        <v>0</v>
      </c>
      <c r="T20">
        <v>0.24369747899159699</v>
      </c>
      <c r="U20">
        <v>0.42372881355932202</v>
      </c>
      <c r="V20">
        <v>0</v>
      </c>
      <c r="W20">
        <v>0</v>
      </c>
      <c r="X20">
        <v>0.24894514767932499</v>
      </c>
      <c r="Y20">
        <v>8.4388185654008397E-3</v>
      </c>
      <c r="Z20">
        <v>3.7974683544303799E-2</v>
      </c>
      <c r="AA20">
        <v>0.278481012658228</v>
      </c>
      <c r="AB20">
        <v>0.379746835443038</v>
      </c>
      <c r="AC20">
        <v>2.1097046413502098E-2</v>
      </c>
      <c r="AD20">
        <v>2.53164556962025E-2</v>
      </c>
      <c r="AE20">
        <v>0</v>
      </c>
      <c r="AF20">
        <v>0</v>
      </c>
      <c r="AG20">
        <v>0</v>
      </c>
      <c r="AH20">
        <v>0</v>
      </c>
      <c r="AI20">
        <v>0</v>
      </c>
      <c r="AJ20">
        <v>0</v>
      </c>
      <c r="AK20">
        <v>0</v>
      </c>
      <c r="AL20">
        <v>6.7632850241545903E-2</v>
      </c>
      <c r="AM20">
        <v>0.23671497584541101</v>
      </c>
      <c r="AN20">
        <v>0.31884057971014501</v>
      </c>
      <c r="AO20">
        <v>0</v>
      </c>
      <c r="AP20">
        <v>0</v>
      </c>
      <c r="AQ20">
        <v>0</v>
      </c>
      <c r="AR20">
        <v>8.4745762711864406E-3</v>
      </c>
      <c r="AS20">
        <v>0.43209876543209902</v>
      </c>
      <c r="AT20">
        <v>0.185840707964602</v>
      </c>
      <c r="AU20">
        <v>0.23008849557522101</v>
      </c>
      <c r="AV20">
        <v>0</v>
      </c>
      <c r="AW20">
        <v>9.2436974789915999E-2</v>
      </c>
      <c r="AX20">
        <v>0</v>
      </c>
      <c r="AY20">
        <v>0.33382802222222202</v>
      </c>
      <c r="AZ20">
        <v>0</v>
      </c>
      <c r="BA20" t="s">
        <v>10</v>
      </c>
    </row>
    <row r="21" spans="1:53">
      <c r="A21">
        <v>101271</v>
      </c>
      <c r="B21">
        <v>3022016</v>
      </c>
      <c r="C21" t="s">
        <v>34</v>
      </c>
      <c r="D21" t="s">
        <v>12</v>
      </c>
      <c r="E21">
        <v>0</v>
      </c>
      <c r="F21">
        <v>1</v>
      </c>
      <c r="G21">
        <v>0</v>
      </c>
      <c r="H21">
        <v>0</v>
      </c>
      <c r="I21">
        <v>7</v>
      </c>
      <c r="J21">
        <v>0</v>
      </c>
      <c r="K21">
        <v>213</v>
      </c>
      <c r="L21">
        <v>213</v>
      </c>
      <c r="M21">
        <v>30</v>
      </c>
      <c r="N21">
        <v>60</v>
      </c>
      <c r="O21">
        <v>123</v>
      </c>
      <c r="P21">
        <v>0</v>
      </c>
      <c r="Q21">
        <v>0</v>
      </c>
      <c r="R21">
        <v>0</v>
      </c>
      <c r="S21">
        <v>0</v>
      </c>
      <c r="T21">
        <v>0.117370892018779</v>
      </c>
      <c r="U21">
        <v>0.18779342723004694</v>
      </c>
      <c r="V21">
        <v>0</v>
      </c>
      <c r="W21">
        <v>0</v>
      </c>
      <c r="X21">
        <v>0.57276995305164302</v>
      </c>
      <c r="Y21">
        <v>0.29577464788732399</v>
      </c>
      <c r="Z21">
        <v>2.3474178403755899E-2</v>
      </c>
      <c r="AA21">
        <v>7.0422535211267595E-2</v>
      </c>
      <c r="AB21">
        <v>1.4084507042253501E-2</v>
      </c>
      <c r="AC21">
        <v>2.3474178403755899E-2</v>
      </c>
      <c r="AD21">
        <v>0</v>
      </c>
      <c r="AE21">
        <v>0</v>
      </c>
      <c r="AF21">
        <v>0</v>
      </c>
      <c r="AG21">
        <v>0</v>
      </c>
      <c r="AH21">
        <v>0</v>
      </c>
      <c r="AI21">
        <v>0</v>
      </c>
      <c r="AJ21">
        <v>0</v>
      </c>
      <c r="AK21">
        <v>0</v>
      </c>
      <c r="AL21">
        <v>8.1967213114754106E-2</v>
      </c>
      <c r="AM21">
        <v>0.16393442622950799</v>
      </c>
      <c r="AN21">
        <v>0.25136612021857901</v>
      </c>
      <c r="AO21">
        <v>0</v>
      </c>
      <c r="AP21">
        <v>0</v>
      </c>
      <c r="AQ21">
        <v>0</v>
      </c>
      <c r="AR21">
        <v>0</v>
      </c>
      <c r="AS21">
        <v>0.26315789473684198</v>
      </c>
      <c r="AT21">
        <v>4.67289719626168E-2</v>
      </c>
      <c r="AU21">
        <v>9.34579439252336E-2</v>
      </c>
      <c r="AV21">
        <v>0</v>
      </c>
      <c r="AW21">
        <v>6.1032863849765299E-2</v>
      </c>
      <c r="AX21">
        <v>0</v>
      </c>
      <c r="AY21">
        <v>0.40176088671874999</v>
      </c>
      <c r="AZ21">
        <v>0</v>
      </c>
      <c r="BA21" t="s">
        <v>10</v>
      </c>
    </row>
    <row r="22" spans="1:53">
      <c r="A22">
        <v>101272</v>
      </c>
      <c r="B22">
        <v>3022017</v>
      </c>
      <c r="C22" t="s">
        <v>35</v>
      </c>
      <c r="D22" t="s">
        <v>12</v>
      </c>
      <c r="E22">
        <v>0</v>
      </c>
      <c r="F22">
        <v>1</v>
      </c>
      <c r="G22">
        <v>0</v>
      </c>
      <c r="H22">
        <v>0</v>
      </c>
      <c r="I22">
        <v>7</v>
      </c>
      <c r="J22">
        <v>0</v>
      </c>
      <c r="K22">
        <v>412</v>
      </c>
      <c r="L22">
        <v>412</v>
      </c>
      <c r="M22">
        <v>56</v>
      </c>
      <c r="N22">
        <v>120</v>
      </c>
      <c r="O22">
        <v>236</v>
      </c>
      <c r="P22">
        <v>0</v>
      </c>
      <c r="Q22">
        <v>0</v>
      </c>
      <c r="R22">
        <v>0</v>
      </c>
      <c r="S22">
        <v>0</v>
      </c>
      <c r="T22">
        <v>0.17961165048543701</v>
      </c>
      <c r="U22">
        <v>0.29055690072639223</v>
      </c>
      <c r="V22">
        <v>0</v>
      </c>
      <c r="W22">
        <v>0</v>
      </c>
      <c r="X22">
        <v>0.54791154791154795</v>
      </c>
      <c r="Y22">
        <v>5.1597051597051601E-2</v>
      </c>
      <c r="Z22">
        <v>1.9656019656019701E-2</v>
      </c>
      <c r="AA22">
        <v>0.34152334152334202</v>
      </c>
      <c r="AB22">
        <v>2.2113022113022102E-2</v>
      </c>
      <c r="AC22">
        <v>7.3710073710073704E-3</v>
      </c>
      <c r="AD22">
        <v>9.8280098280098295E-3</v>
      </c>
      <c r="AE22">
        <v>0</v>
      </c>
      <c r="AF22">
        <v>0</v>
      </c>
      <c r="AG22">
        <v>0</v>
      </c>
      <c r="AH22">
        <v>0</v>
      </c>
      <c r="AI22">
        <v>0</v>
      </c>
      <c r="AJ22">
        <v>0</v>
      </c>
      <c r="AK22">
        <v>0</v>
      </c>
      <c r="AL22">
        <v>5.6497175141242903E-2</v>
      </c>
      <c r="AM22">
        <v>0.101694915254237</v>
      </c>
      <c r="AN22">
        <v>0.161016949152542</v>
      </c>
      <c r="AO22">
        <v>0</v>
      </c>
      <c r="AP22">
        <v>0</v>
      </c>
      <c r="AQ22">
        <v>0</v>
      </c>
      <c r="AR22">
        <v>4.8426150121065378E-3</v>
      </c>
      <c r="AS22">
        <v>0.37068965517241398</v>
      </c>
      <c r="AT22">
        <v>0.17972350230414699</v>
      </c>
      <c r="AU22">
        <v>0.225806451612903</v>
      </c>
      <c r="AV22">
        <v>0</v>
      </c>
      <c r="AW22">
        <v>8.4951456310679602E-2</v>
      </c>
      <c r="AX22">
        <v>0</v>
      </c>
      <c r="AY22">
        <v>0.51738951862069005</v>
      </c>
      <c r="AZ22">
        <v>0</v>
      </c>
      <c r="BA22" t="s">
        <v>10</v>
      </c>
    </row>
    <row r="23" spans="1:53">
      <c r="A23">
        <v>101274</v>
      </c>
      <c r="B23">
        <v>3022019</v>
      </c>
      <c r="C23" t="s">
        <v>37</v>
      </c>
      <c r="D23" t="s">
        <v>12</v>
      </c>
      <c r="E23">
        <v>0</v>
      </c>
      <c r="F23">
        <v>1</v>
      </c>
      <c r="G23">
        <v>0</v>
      </c>
      <c r="H23">
        <v>0</v>
      </c>
      <c r="I23">
        <v>3</v>
      </c>
      <c r="J23">
        <v>0</v>
      </c>
      <c r="K23">
        <v>292</v>
      </c>
      <c r="L23">
        <v>292</v>
      </c>
      <c r="M23">
        <v>86</v>
      </c>
      <c r="N23">
        <v>206</v>
      </c>
      <c r="O23">
        <v>0</v>
      </c>
      <c r="P23">
        <v>0</v>
      </c>
      <c r="Q23">
        <v>0</v>
      </c>
      <c r="R23">
        <v>0</v>
      </c>
      <c r="S23">
        <v>0</v>
      </c>
      <c r="T23">
        <v>0.22602739726027399</v>
      </c>
      <c r="U23">
        <v>0.35451505016722407</v>
      </c>
      <c r="V23">
        <v>0</v>
      </c>
      <c r="W23">
        <v>0</v>
      </c>
      <c r="X23">
        <v>0.24315068493150699</v>
      </c>
      <c r="Y23">
        <v>0.11301369863013699</v>
      </c>
      <c r="Z23">
        <v>2.7397260273972601E-2</v>
      </c>
      <c r="AA23">
        <v>0.20547945205479501</v>
      </c>
      <c r="AB23">
        <v>0.38356164383561597</v>
      </c>
      <c r="AC23">
        <v>1.0273972602739699E-2</v>
      </c>
      <c r="AD23">
        <v>1.71232876712329E-2</v>
      </c>
      <c r="AE23">
        <v>0</v>
      </c>
      <c r="AF23">
        <v>0</v>
      </c>
      <c r="AG23">
        <v>0</v>
      </c>
      <c r="AH23">
        <v>0</v>
      </c>
      <c r="AI23">
        <v>0</v>
      </c>
      <c r="AJ23">
        <v>0</v>
      </c>
      <c r="AK23">
        <v>0</v>
      </c>
      <c r="AL23">
        <v>0.31553398058252402</v>
      </c>
      <c r="AM23">
        <v>0.66990291262135904</v>
      </c>
      <c r="AN23">
        <v>0.66990291262135904</v>
      </c>
      <c r="AO23">
        <v>0</v>
      </c>
      <c r="AP23">
        <v>0</v>
      </c>
      <c r="AQ23">
        <v>0</v>
      </c>
      <c r="AR23">
        <v>0</v>
      </c>
      <c r="AS23">
        <v>0.46969696969697</v>
      </c>
      <c r="AT23">
        <v>0</v>
      </c>
      <c r="AU23">
        <v>0</v>
      </c>
      <c r="AV23">
        <v>0</v>
      </c>
      <c r="AW23">
        <v>6.50684931506849E-2</v>
      </c>
      <c r="AX23">
        <v>0</v>
      </c>
      <c r="AY23">
        <v>0.27962894054053999</v>
      </c>
      <c r="AZ23">
        <v>0</v>
      </c>
      <c r="BA23" t="s">
        <v>10</v>
      </c>
    </row>
    <row r="24" spans="1:53">
      <c r="A24">
        <v>101275</v>
      </c>
      <c r="B24">
        <v>3022021</v>
      </c>
      <c r="C24" t="s">
        <v>38</v>
      </c>
      <c r="D24" t="s">
        <v>12</v>
      </c>
      <c r="E24">
        <v>0</v>
      </c>
      <c r="F24">
        <v>1</v>
      </c>
      <c r="G24">
        <v>0</v>
      </c>
      <c r="H24">
        <v>0</v>
      </c>
      <c r="I24">
        <v>3</v>
      </c>
      <c r="J24">
        <v>0</v>
      </c>
      <c r="K24">
        <v>256</v>
      </c>
      <c r="L24">
        <v>256</v>
      </c>
      <c r="M24">
        <v>81</v>
      </c>
      <c r="N24">
        <v>175</v>
      </c>
      <c r="O24">
        <v>0</v>
      </c>
      <c r="P24">
        <v>0</v>
      </c>
      <c r="Q24">
        <v>0</v>
      </c>
      <c r="R24">
        <v>0</v>
      </c>
      <c r="S24">
        <v>3</v>
      </c>
      <c r="T24">
        <v>0.2109375</v>
      </c>
      <c r="U24">
        <v>0.38768115942028986</v>
      </c>
      <c r="V24">
        <v>0</v>
      </c>
      <c r="W24">
        <v>0</v>
      </c>
      <c r="X24">
        <v>0.19921875</v>
      </c>
      <c r="Y24">
        <v>0.23046875</v>
      </c>
      <c r="Z24">
        <v>2.734375E-2</v>
      </c>
      <c r="AA24">
        <v>0.21484375</v>
      </c>
      <c r="AB24">
        <v>0.17578125</v>
      </c>
      <c r="AC24">
        <v>0.1015625</v>
      </c>
      <c r="AD24">
        <v>5.078125E-2</v>
      </c>
      <c r="AE24">
        <v>0</v>
      </c>
      <c r="AF24">
        <v>0</v>
      </c>
      <c r="AG24">
        <v>0</v>
      </c>
      <c r="AH24">
        <v>0</v>
      </c>
      <c r="AI24">
        <v>0</v>
      </c>
      <c r="AJ24">
        <v>0</v>
      </c>
      <c r="AK24">
        <v>0</v>
      </c>
      <c r="AL24">
        <v>0.41142857142857098</v>
      </c>
      <c r="AM24">
        <v>0.74285714285714299</v>
      </c>
      <c r="AN24">
        <v>0.74285714285714299</v>
      </c>
      <c r="AO24">
        <v>0</v>
      </c>
      <c r="AP24">
        <v>0</v>
      </c>
      <c r="AQ24">
        <v>0</v>
      </c>
      <c r="AR24">
        <v>0</v>
      </c>
      <c r="AS24">
        <v>0.47402597402597402</v>
      </c>
      <c r="AT24">
        <v>0</v>
      </c>
      <c r="AU24">
        <v>0</v>
      </c>
      <c r="AV24">
        <v>0</v>
      </c>
      <c r="AW24">
        <v>0.1015625</v>
      </c>
      <c r="AX24">
        <v>0</v>
      </c>
      <c r="AY24">
        <v>0.54775759116022105</v>
      </c>
      <c r="AZ24">
        <v>0</v>
      </c>
      <c r="BA24" t="s">
        <v>10</v>
      </c>
    </row>
    <row r="25" spans="1:53">
      <c r="A25">
        <v>101277</v>
      </c>
      <c r="B25">
        <v>3022023</v>
      </c>
      <c r="C25" t="s">
        <v>40</v>
      </c>
      <c r="D25" t="s">
        <v>12</v>
      </c>
      <c r="E25">
        <v>0</v>
      </c>
      <c r="F25">
        <v>1</v>
      </c>
      <c r="G25">
        <v>0</v>
      </c>
      <c r="H25">
        <v>0</v>
      </c>
      <c r="I25">
        <v>7</v>
      </c>
      <c r="J25">
        <v>0</v>
      </c>
      <c r="K25">
        <v>563</v>
      </c>
      <c r="L25">
        <v>563</v>
      </c>
      <c r="M25">
        <v>87</v>
      </c>
      <c r="N25">
        <v>169</v>
      </c>
      <c r="O25">
        <v>307</v>
      </c>
      <c r="P25">
        <v>0</v>
      </c>
      <c r="Q25">
        <v>0</v>
      </c>
      <c r="R25">
        <v>0</v>
      </c>
      <c r="S25">
        <v>0</v>
      </c>
      <c r="T25">
        <v>0.206039076376554</v>
      </c>
      <c r="U25">
        <v>0.36033057851239669</v>
      </c>
      <c r="V25">
        <v>0</v>
      </c>
      <c r="W25">
        <v>0</v>
      </c>
      <c r="X25">
        <v>6.2836624775583494E-2</v>
      </c>
      <c r="Y25">
        <v>0.131059245960503</v>
      </c>
      <c r="Z25">
        <v>0.15798922800718099</v>
      </c>
      <c r="AA25">
        <v>0.228007181328546</v>
      </c>
      <c r="AB25">
        <v>0.28007181328545799</v>
      </c>
      <c r="AC25">
        <v>0.11669658886894101</v>
      </c>
      <c r="AD25">
        <v>2.3339317773788198E-2</v>
      </c>
      <c r="AE25">
        <v>0</v>
      </c>
      <c r="AF25">
        <v>0</v>
      </c>
      <c r="AG25">
        <v>0</v>
      </c>
      <c r="AH25">
        <v>0</v>
      </c>
      <c r="AI25">
        <v>0</v>
      </c>
      <c r="AJ25">
        <v>0</v>
      </c>
      <c r="AK25">
        <v>0</v>
      </c>
      <c r="AL25">
        <v>0.17436974789915999</v>
      </c>
      <c r="AM25">
        <v>0.33613445378151302</v>
      </c>
      <c r="AN25">
        <v>0.47268907563025198</v>
      </c>
      <c r="AO25">
        <v>0</v>
      </c>
      <c r="AP25">
        <v>0</v>
      </c>
      <c r="AQ25">
        <v>0</v>
      </c>
      <c r="AR25">
        <v>1.5444015444015444E-2</v>
      </c>
      <c r="AS25">
        <v>0.61006289308176098</v>
      </c>
      <c r="AT25">
        <v>0.22175732217573199</v>
      </c>
      <c r="AU25">
        <v>0.30962343096234302</v>
      </c>
      <c r="AV25">
        <v>0</v>
      </c>
      <c r="AW25">
        <v>7.2824156305506205E-2</v>
      </c>
      <c r="AX25">
        <v>0</v>
      </c>
      <c r="AY25">
        <v>0.39404963157894801</v>
      </c>
      <c r="AZ25">
        <v>0</v>
      </c>
      <c r="BA25" t="s">
        <v>10</v>
      </c>
    </row>
    <row r="26" spans="1:53">
      <c r="A26">
        <v>101279</v>
      </c>
      <c r="B26">
        <v>3022025</v>
      </c>
      <c r="C26" t="s">
        <v>42</v>
      </c>
      <c r="D26" t="s">
        <v>12</v>
      </c>
      <c r="E26">
        <v>0</v>
      </c>
      <c r="F26">
        <v>1</v>
      </c>
      <c r="G26">
        <v>0</v>
      </c>
      <c r="H26">
        <v>0</v>
      </c>
      <c r="I26">
        <v>7</v>
      </c>
      <c r="J26">
        <v>0</v>
      </c>
      <c r="K26">
        <v>317</v>
      </c>
      <c r="L26">
        <v>317</v>
      </c>
      <c r="M26">
        <v>46</v>
      </c>
      <c r="N26">
        <v>91</v>
      </c>
      <c r="O26">
        <v>180</v>
      </c>
      <c r="P26">
        <v>0</v>
      </c>
      <c r="Q26">
        <v>0</v>
      </c>
      <c r="R26">
        <v>0</v>
      </c>
      <c r="S26">
        <v>1</v>
      </c>
      <c r="T26">
        <v>6.3091482649842304E-3</v>
      </c>
      <c r="U26">
        <v>5.6782334384858045E-2</v>
      </c>
      <c r="V26">
        <v>0</v>
      </c>
      <c r="W26">
        <v>0</v>
      </c>
      <c r="X26">
        <v>0.917721518987342</v>
      </c>
      <c r="Y26">
        <v>2.53164556962025E-2</v>
      </c>
      <c r="Z26">
        <v>1.5822784810126601E-2</v>
      </c>
      <c r="AA26">
        <v>3.7974683544303799E-2</v>
      </c>
      <c r="AB26">
        <v>3.1645569620253199E-3</v>
      </c>
      <c r="AC26">
        <v>0</v>
      </c>
      <c r="AD26">
        <v>0</v>
      </c>
      <c r="AE26">
        <v>0</v>
      </c>
      <c r="AF26">
        <v>0</v>
      </c>
      <c r="AG26">
        <v>0</v>
      </c>
      <c r="AH26">
        <v>0</v>
      </c>
      <c r="AI26">
        <v>0</v>
      </c>
      <c r="AJ26">
        <v>0</v>
      </c>
      <c r="AK26">
        <v>0</v>
      </c>
      <c r="AL26">
        <v>2.2388059701492501E-2</v>
      </c>
      <c r="AM26">
        <v>4.85074626865672E-2</v>
      </c>
      <c r="AN26">
        <v>7.0895522388059698E-2</v>
      </c>
      <c r="AO26">
        <v>0</v>
      </c>
      <c r="AP26">
        <v>0</v>
      </c>
      <c r="AQ26">
        <v>0</v>
      </c>
      <c r="AR26">
        <v>6.3091482649842269E-3</v>
      </c>
      <c r="AS26">
        <v>0.16666666666666699</v>
      </c>
      <c r="AT26">
        <v>4.11764705882353E-2</v>
      </c>
      <c r="AU26">
        <v>5.8823529411764698E-2</v>
      </c>
      <c r="AV26">
        <v>0</v>
      </c>
      <c r="AW26">
        <v>2.5236593059936901E-2</v>
      </c>
      <c r="AX26">
        <v>0</v>
      </c>
      <c r="AY26">
        <v>0.32970930253807101</v>
      </c>
      <c r="AZ26">
        <v>0</v>
      </c>
      <c r="BA26" t="s">
        <v>10</v>
      </c>
    </row>
    <row r="27" spans="1:53">
      <c r="A27">
        <v>101280</v>
      </c>
      <c r="B27">
        <v>3022026</v>
      </c>
      <c r="C27" t="s">
        <v>43</v>
      </c>
      <c r="D27" t="s">
        <v>12</v>
      </c>
      <c r="E27">
        <v>0</v>
      </c>
      <c r="F27">
        <v>1</v>
      </c>
      <c r="G27">
        <v>0</v>
      </c>
      <c r="H27">
        <v>0</v>
      </c>
      <c r="I27">
        <v>7</v>
      </c>
      <c r="J27">
        <v>0</v>
      </c>
      <c r="K27">
        <v>617</v>
      </c>
      <c r="L27">
        <v>617</v>
      </c>
      <c r="M27">
        <v>87</v>
      </c>
      <c r="N27">
        <v>178</v>
      </c>
      <c r="O27">
        <v>352</v>
      </c>
      <c r="P27">
        <v>0</v>
      </c>
      <c r="Q27">
        <v>0</v>
      </c>
      <c r="R27">
        <v>0</v>
      </c>
      <c r="S27">
        <v>2</v>
      </c>
      <c r="T27">
        <v>7.4554294975688801E-2</v>
      </c>
      <c r="U27">
        <v>0.21163166397415187</v>
      </c>
      <c r="V27">
        <v>0</v>
      </c>
      <c r="W27">
        <v>0</v>
      </c>
      <c r="X27">
        <v>0.58347107438016499</v>
      </c>
      <c r="Y27">
        <v>4.7933884297520699E-2</v>
      </c>
      <c r="Z27">
        <v>1.6528925619834701E-2</v>
      </c>
      <c r="AA27">
        <v>2.6446280991735498E-2</v>
      </c>
      <c r="AB27">
        <v>0.19173553719008299</v>
      </c>
      <c r="AC27">
        <v>0.122314049586777</v>
      </c>
      <c r="AD27">
        <v>1.15702479338843E-2</v>
      </c>
      <c r="AE27">
        <v>0</v>
      </c>
      <c r="AF27">
        <v>0</v>
      </c>
      <c r="AG27">
        <v>0</v>
      </c>
      <c r="AH27">
        <v>0</v>
      </c>
      <c r="AI27">
        <v>0</v>
      </c>
      <c r="AJ27">
        <v>0</v>
      </c>
      <c r="AK27">
        <v>0</v>
      </c>
      <c r="AL27">
        <v>0.13549618320610701</v>
      </c>
      <c r="AM27">
        <v>0.238549618320611</v>
      </c>
      <c r="AN27">
        <v>0.32442748091603102</v>
      </c>
      <c r="AO27">
        <v>0</v>
      </c>
      <c r="AP27">
        <v>0</v>
      </c>
      <c r="AQ27">
        <v>0</v>
      </c>
      <c r="AR27">
        <v>1.6155088852988692E-3</v>
      </c>
      <c r="AS27">
        <v>0.33333333333333298</v>
      </c>
      <c r="AT27">
        <v>7.5601374570446703E-2</v>
      </c>
      <c r="AU27">
        <v>9.6219931271477696E-2</v>
      </c>
      <c r="AV27">
        <v>0</v>
      </c>
      <c r="AW27">
        <v>8.9141004862236597E-2</v>
      </c>
      <c r="AX27">
        <v>0</v>
      </c>
      <c r="AY27">
        <v>0.54174385608465603</v>
      </c>
      <c r="AZ27">
        <v>0</v>
      </c>
      <c r="BA27" t="s">
        <v>10</v>
      </c>
    </row>
    <row r="28" spans="1:53">
      <c r="A28">
        <v>101281</v>
      </c>
      <c r="B28">
        <v>3022027</v>
      </c>
      <c r="C28" t="s">
        <v>45</v>
      </c>
      <c r="D28" t="s">
        <v>12</v>
      </c>
      <c r="E28">
        <v>0</v>
      </c>
      <c r="F28">
        <v>1</v>
      </c>
      <c r="G28">
        <v>0</v>
      </c>
      <c r="H28">
        <v>0</v>
      </c>
      <c r="I28">
        <v>4</v>
      </c>
      <c r="J28">
        <v>1</v>
      </c>
      <c r="K28">
        <v>354</v>
      </c>
      <c r="L28">
        <v>353</v>
      </c>
      <c r="M28">
        <v>0</v>
      </c>
      <c r="N28">
        <v>0</v>
      </c>
      <c r="O28">
        <v>353</v>
      </c>
      <c r="P28">
        <v>1</v>
      </c>
      <c r="Q28">
        <v>1</v>
      </c>
      <c r="R28">
        <v>0</v>
      </c>
      <c r="S28">
        <v>0</v>
      </c>
      <c r="T28">
        <v>7.3654390934844202E-2</v>
      </c>
      <c r="U28">
        <v>0.21971830985915494</v>
      </c>
      <c r="V28">
        <v>0</v>
      </c>
      <c r="W28">
        <v>0.21971830985915494</v>
      </c>
      <c r="X28">
        <v>0.74220963172804499</v>
      </c>
      <c r="Y28">
        <v>0.10198300283286101</v>
      </c>
      <c r="Z28">
        <v>1.4164305949008501E-2</v>
      </c>
      <c r="AA28">
        <v>6.79886685552408E-2</v>
      </c>
      <c r="AB28">
        <v>4.5325779036827198E-2</v>
      </c>
      <c r="AC28">
        <v>1.9830028328611901E-2</v>
      </c>
      <c r="AD28">
        <v>8.4985835694051E-3</v>
      </c>
      <c r="AE28">
        <v>1</v>
      </c>
      <c r="AF28">
        <v>0</v>
      </c>
      <c r="AG28">
        <v>0</v>
      </c>
      <c r="AH28">
        <v>0</v>
      </c>
      <c r="AI28">
        <v>0</v>
      </c>
      <c r="AJ28">
        <v>0</v>
      </c>
      <c r="AK28">
        <v>0</v>
      </c>
      <c r="AL28">
        <v>2.8571428571428598E-2</v>
      </c>
      <c r="AM28">
        <v>7.4285714285714302E-2</v>
      </c>
      <c r="AN28">
        <v>0.18</v>
      </c>
      <c r="AO28">
        <v>0</v>
      </c>
      <c r="AP28">
        <v>0</v>
      </c>
      <c r="AQ28">
        <v>0</v>
      </c>
      <c r="AR28">
        <v>0</v>
      </c>
      <c r="AS28">
        <v>0</v>
      </c>
      <c r="AT28">
        <v>0.13888888888888901</v>
      </c>
      <c r="AU28">
        <v>0.20833333333333301</v>
      </c>
      <c r="AV28">
        <v>0</v>
      </c>
      <c r="AW28">
        <v>7.3654390934844202E-2</v>
      </c>
      <c r="AX28">
        <v>0</v>
      </c>
      <c r="AY28">
        <v>0.534965019854721</v>
      </c>
      <c r="AZ28">
        <v>0</v>
      </c>
      <c r="BA28" t="s">
        <v>10</v>
      </c>
    </row>
    <row r="29" spans="1:53">
      <c r="A29">
        <v>101282</v>
      </c>
      <c r="B29">
        <v>3022028</v>
      </c>
      <c r="C29" t="s">
        <v>44</v>
      </c>
      <c r="D29" t="s">
        <v>12</v>
      </c>
      <c r="E29">
        <v>0</v>
      </c>
      <c r="F29">
        <v>1</v>
      </c>
      <c r="G29">
        <v>0</v>
      </c>
      <c r="H29">
        <v>0</v>
      </c>
      <c r="I29">
        <v>3</v>
      </c>
      <c r="J29">
        <v>0</v>
      </c>
      <c r="K29">
        <v>258</v>
      </c>
      <c r="L29">
        <v>258</v>
      </c>
      <c r="M29">
        <v>79</v>
      </c>
      <c r="N29">
        <v>179</v>
      </c>
      <c r="O29">
        <v>0</v>
      </c>
      <c r="P29">
        <v>0</v>
      </c>
      <c r="Q29">
        <v>0</v>
      </c>
      <c r="R29">
        <v>0</v>
      </c>
      <c r="S29">
        <v>0</v>
      </c>
      <c r="T29">
        <v>8.9147286821705404E-2</v>
      </c>
      <c r="U29">
        <v>0.13805970149253732</v>
      </c>
      <c r="V29">
        <v>0</v>
      </c>
      <c r="W29">
        <v>0</v>
      </c>
      <c r="X29">
        <v>0.75486381322957197</v>
      </c>
      <c r="Y29">
        <v>0.15175097276264601</v>
      </c>
      <c r="Z29">
        <v>7.7821011673151804E-3</v>
      </c>
      <c r="AA29">
        <v>3.8910505836575897E-2</v>
      </c>
      <c r="AB29">
        <v>2.3346303501945501E-2</v>
      </c>
      <c r="AC29">
        <v>1.94552529182879E-2</v>
      </c>
      <c r="AD29">
        <v>3.8910505836575902E-3</v>
      </c>
      <c r="AE29">
        <v>0</v>
      </c>
      <c r="AF29">
        <v>0</v>
      </c>
      <c r="AG29">
        <v>0</v>
      </c>
      <c r="AH29">
        <v>0</v>
      </c>
      <c r="AI29">
        <v>0</v>
      </c>
      <c r="AJ29">
        <v>0</v>
      </c>
      <c r="AK29">
        <v>0</v>
      </c>
      <c r="AL29">
        <v>0.240223463687151</v>
      </c>
      <c r="AM29">
        <v>0.491620111731844</v>
      </c>
      <c r="AN29">
        <v>0.491620111731844</v>
      </c>
      <c r="AO29">
        <v>0</v>
      </c>
      <c r="AP29">
        <v>0</v>
      </c>
      <c r="AQ29">
        <v>0</v>
      </c>
      <c r="AR29">
        <v>0</v>
      </c>
      <c r="AS29">
        <v>0.36363636363636398</v>
      </c>
      <c r="AT29">
        <v>0</v>
      </c>
      <c r="AU29">
        <v>0</v>
      </c>
      <c r="AV29">
        <v>0</v>
      </c>
      <c r="AW29">
        <v>8.5271317829457405E-2</v>
      </c>
      <c r="AX29">
        <v>0</v>
      </c>
      <c r="AY29">
        <v>0.48590550218181799</v>
      </c>
      <c r="AZ29">
        <v>0</v>
      </c>
      <c r="BA29" t="s">
        <v>10</v>
      </c>
    </row>
    <row r="30" spans="1:53">
      <c r="A30">
        <v>101283</v>
      </c>
      <c r="B30">
        <v>3022029</v>
      </c>
      <c r="C30" t="s">
        <v>46</v>
      </c>
      <c r="D30" t="s">
        <v>12</v>
      </c>
      <c r="E30">
        <v>0</v>
      </c>
      <c r="F30">
        <v>1</v>
      </c>
      <c r="G30">
        <v>0</v>
      </c>
      <c r="H30">
        <v>0</v>
      </c>
      <c r="I30">
        <v>7</v>
      </c>
      <c r="J30">
        <v>0</v>
      </c>
      <c r="K30">
        <v>420</v>
      </c>
      <c r="L30">
        <v>420</v>
      </c>
      <c r="M30">
        <v>61</v>
      </c>
      <c r="N30">
        <v>122</v>
      </c>
      <c r="O30">
        <v>237</v>
      </c>
      <c r="P30">
        <v>0</v>
      </c>
      <c r="Q30">
        <v>0</v>
      </c>
      <c r="R30">
        <v>0</v>
      </c>
      <c r="S30">
        <v>2</v>
      </c>
      <c r="T30">
        <v>0.4</v>
      </c>
      <c r="U30">
        <v>0.52093023255813953</v>
      </c>
      <c r="V30">
        <v>0</v>
      </c>
      <c r="W30">
        <v>0</v>
      </c>
      <c r="X30">
        <v>1.9184652278177498E-2</v>
      </c>
      <c r="Y30">
        <v>5.5155875299760203E-2</v>
      </c>
      <c r="Z30">
        <v>1.4388489208633099E-2</v>
      </c>
      <c r="AA30">
        <v>0.36690647482014399</v>
      </c>
      <c r="AB30">
        <v>0.13908872901678701</v>
      </c>
      <c r="AC30">
        <v>0.34532374100719399</v>
      </c>
      <c r="AD30">
        <v>5.99520383693046E-2</v>
      </c>
      <c r="AE30">
        <v>0</v>
      </c>
      <c r="AF30">
        <v>0</v>
      </c>
      <c r="AG30">
        <v>0</v>
      </c>
      <c r="AH30">
        <v>0</v>
      </c>
      <c r="AI30">
        <v>0</v>
      </c>
      <c r="AJ30">
        <v>0</v>
      </c>
      <c r="AK30">
        <v>0</v>
      </c>
      <c r="AL30">
        <v>0.13091922005570999</v>
      </c>
      <c r="AM30">
        <v>0.25905292479108599</v>
      </c>
      <c r="AN30">
        <v>0.35654596100278602</v>
      </c>
      <c r="AO30">
        <v>0</v>
      </c>
      <c r="AP30">
        <v>0</v>
      </c>
      <c r="AQ30">
        <v>0</v>
      </c>
      <c r="AR30">
        <v>2.3255813953488372E-3</v>
      </c>
      <c r="AS30">
        <v>0.43589743589743601</v>
      </c>
      <c r="AT30">
        <v>0.18446601941747601</v>
      </c>
      <c r="AU30">
        <v>0.31067961165048502</v>
      </c>
      <c r="AV30">
        <v>0</v>
      </c>
      <c r="AW30">
        <v>0.116666666666667</v>
      </c>
      <c r="AX30">
        <v>0</v>
      </c>
      <c r="AY30">
        <v>0.240149340863787</v>
      </c>
      <c r="AZ30">
        <v>0</v>
      </c>
      <c r="BA30" t="s">
        <v>10</v>
      </c>
    </row>
    <row r="31" spans="1:53">
      <c r="A31">
        <v>101285</v>
      </c>
      <c r="B31">
        <v>3022031</v>
      </c>
      <c r="C31" t="s">
        <v>48</v>
      </c>
      <c r="D31" t="s">
        <v>12</v>
      </c>
      <c r="E31">
        <v>0</v>
      </c>
      <c r="F31">
        <v>1</v>
      </c>
      <c r="G31">
        <v>0</v>
      </c>
      <c r="H31">
        <v>0</v>
      </c>
      <c r="I31">
        <v>7</v>
      </c>
      <c r="J31">
        <v>0</v>
      </c>
      <c r="K31">
        <v>203</v>
      </c>
      <c r="L31">
        <v>203</v>
      </c>
      <c r="M31">
        <v>30</v>
      </c>
      <c r="N31">
        <v>59</v>
      </c>
      <c r="O31">
        <v>114</v>
      </c>
      <c r="P31">
        <v>0</v>
      </c>
      <c r="Q31">
        <v>0</v>
      </c>
      <c r="R31">
        <v>0</v>
      </c>
      <c r="S31">
        <v>0</v>
      </c>
      <c r="T31">
        <v>0.201970443349754</v>
      </c>
      <c r="U31">
        <v>0.44221105527638194</v>
      </c>
      <c r="V31">
        <v>0</v>
      </c>
      <c r="W31">
        <v>0</v>
      </c>
      <c r="X31">
        <v>0.134328358208955</v>
      </c>
      <c r="Y31">
        <v>2.9850746268656699E-2</v>
      </c>
      <c r="Z31">
        <v>0.13930348258706499</v>
      </c>
      <c r="AA31">
        <v>0.30348258706467701</v>
      </c>
      <c r="AB31">
        <v>0.34825870646766199</v>
      </c>
      <c r="AC31">
        <v>9.9502487562189105E-3</v>
      </c>
      <c r="AD31">
        <v>3.4825870646766198E-2</v>
      </c>
      <c r="AE31">
        <v>0</v>
      </c>
      <c r="AF31">
        <v>0</v>
      </c>
      <c r="AG31">
        <v>0</v>
      </c>
      <c r="AH31">
        <v>0</v>
      </c>
      <c r="AI31">
        <v>0</v>
      </c>
      <c r="AJ31">
        <v>0</v>
      </c>
      <c r="AK31">
        <v>0</v>
      </c>
      <c r="AL31">
        <v>0.115606936416185</v>
      </c>
      <c r="AM31">
        <v>0.15606936416184999</v>
      </c>
      <c r="AN31">
        <v>0.25433526011560698</v>
      </c>
      <c r="AO31">
        <v>0</v>
      </c>
      <c r="AP31">
        <v>0</v>
      </c>
      <c r="AQ31">
        <v>0</v>
      </c>
      <c r="AR31">
        <v>1.507537688442211E-2</v>
      </c>
      <c r="AS31">
        <v>0.45762711864406802</v>
      </c>
      <c r="AT31">
        <v>4.4444444444444398E-2</v>
      </c>
      <c r="AU31">
        <v>0.14444444444444399</v>
      </c>
      <c r="AV31">
        <v>0</v>
      </c>
      <c r="AW31">
        <v>0.13793103448275901</v>
      </c>
      <c r="AX31">
        <v>0</v>
      </c>
      <c r="AY31">
        <v>0.38342547521367498</v>
      </c>
      <c r="AZ31">
        <v>0</v>
      </c>
      <c r="BA31" t="s">
        <v>10</v>
      </c>
    </row>
    <row r="32" spans="1:53">
      <c r="A32">
        <v>101286</v>
      </c>
      <c r="B32">
        <v>3022032</v>
      </c>
      <c r="C32" t="s">
        <v>49</v>
      </c>
      <c r="D32" t="s">
        <v>12</v>
      </c>
      <c r="E32">
        <v>0</v>
      </c>
      <c r="F32">
        <v>1</v>
      </c>
      <c r="G32">
        <v>0</v>
      </c>
      <c r="H32">
        <v>0</v>
      </c>
      <c r="I32">
        <v>7</v>
      </c>
      <c r="J32">
        <v>0</v>
      </c>
      <c r="K32">
        <v>477</v>
      </c>
      <c r="L32">
        <v>477</v>
      </c>
      <c r="M32">
        <v>60</v>
      </c>
      <c r="N32">
        <v>150</v>
      </c>
      <c r="O32">
        <v>267</v>
      </c>
      <c r="P32">
        <v>0</v>
      </c>
      <c r="Q32">
        <v>0</v>
      </c>
      <c r="R32">
        <v>0</v>
      </c>
      <c r="S32">
        <v>0</v>
      </c>
      <c r="T32">
        <v>0.16561844863731701</v>
      </c>
      <c r="U32">
        <v>0.25477707006369427</v>
      </c>
      <c r="V32">
        <v>0</v>
      </c>
      <c r="W32">
        <v>0</v>
      </c>
      <c r="X32">
        <v>0.375266524520256</v>
      </c>
      <c r="Y32">
        <v>0.16631130063965899</v>
      </c>
      <c r="Z32">
        <v>0.21961620469083201</v>
      </c>
      <c r="AA32">
        <v>0.147121535181237</v>
      </c>
      <c r="AB32">
        <v>5.7569296375266497E-2</v>
      </c>
      <c r="AC32">
        <v>1.7057569296375301E-2</v>
      </c>
      <c r="AD32">
        <v>1.7057569296375301E-2</v>
      </c>
      <c r="AE32">
        <v>0</v>
      </c>
      <c r="AF32">
        <v>0</v>
      </c>
      <c r="AG32">
        <v>0</v>
      </c>
      <c r="AH32">
        <v>0</v>
      </c>
      <c r="AI32">
        <v>0</v>
      </c>
      <c r="AJ32">
        <v>0</v>
      </c>
      <c r="AK32">
        <v>0</v>
      </c>
      <c r="AL32">
        <v>7.6354679802955697E-2</v>
      </c>
      <c r="AM32">
        <v>0.18719211822660101</v>
      </c>
      <c r="AN32">
        <v>0.27093596059113301</v>
      </c>
      <c r="AO32">
        <v>0</v>
      </c>
      <c r="AP32">
        <v>0</v>
      </c>
      <c r="AQ32">
        <v>0</v>
      </c>
      <c r="AR32">
        <v>0</v>
      </c>
      <c r="AS32">
        <v>0.20547945205479501</v>
      </c>
      <c r="AT32">
        <v>8.2608695652173894E-2</v>
      </c>
      <c r="AU32">
        <v>0.108695652173913</v>
      </c>
      <c r="AV32">
        <v>0</v>
      </c>
      <c r="AW32">
        <v>9.8532494758909905E-2</v>
      </c>
      <c r="AX32">
        <v>0</v>
      </c>
      <c r="AY32">
        <v>0.31708555945017203</v>
      </c>
      <c r="AZ32">
        <v>0</v>
      </c>
      <c r="BA32" t="s">
        <v>10</v>
      </c>
    </row>
    <row r="33" spans="1:53">
      <c r="A33">
        <v>101289</v>
      </c>
      <c r="B33">
        <v>3022036</v>
      </c>
      <c r="C33" t="s">
        <v>53</v>
      </c>
      <c r="D33" t="s">
        <v>12</v>
      </c>
      <c r="E33">
        <v>0</v>
      </c>
      <c r="F33">
        <v>1</v>
      </c>
      <c r="G33">
        <v>0</v>
      </c>
      <c r="H33">
        <v>0</v>
      </c>
      <c r="I33">
        <v>7</v>
      </c>
      <c r="J33">
        <v>0</v>
      </c>
      <c r="K33">
        <v>247</v>
      </c>
      <c r="L33">
        <v>247</v>
      </c>
      <c r="M33">
        <v>49</v>
      </c>
      <c r="N33">
        <v>88</v>
      </c>
      <c r="O33">
        <v>110</v>
      </c>
      <c r="P33">
        <v>0</v>
      </c>
      <c r="Q33">
        <v>0</v>
      </c>
      <c r="R33">
        <v>0</v>
      </c>
      <c r="S33">
        <v>4</v>
      </c>
      <c r="T33">
        <v>0.26315789473684198</v>
      </c>
      <c r="U33">
        <v>0.39555555555555555</v>
      </c>
      <c r="V33">
        <v>0</v>
      </c>
      <c r="W33">
        <v>0</v>
      </c>
      <c r="X33">
        <v>0.27935222672064802</v>
      </c>
      <c r="Y33">
        <v>0.18218623481781401</v>
      </c>
      <c r="Z33">
        <v>2.4291497975708499E-2</v>
      </c>
      <c r="AA33">
        <v>0.46153846153846201</v>
      </c>
      <c r="AB33">
        <v>5.2631578947368397E-2</v>
      </c>
      <c r="AC33">
        <v>0</v>
      </c>
      <c r="AD33">
        <v>0</v>
      </c>
      <c r="AE33">
        <v>0</v>
      </c>
      <c r="AF33">
        <v>0</v>
      </c>
      <c r="AG33">
        <v>0</v>
      </c>
      <c r="AH33">
        <v>0</v>
      </c>
      <c r="AI33">
        <v>0</v>
      </c>
      <c r="AJ33">
        <v>0</v>
      </c>
      <c r="AK33">
        <v>0</v>
      </c>
      <c r="AL33">
        <v>0.147959183673469</v>
      </c>
      <c r="AM33">
        <v>0.23469387755102</v>
      </c>
      <c r="AN33">
        <v>0.28571428571428598</v>
      </c>
      <c r="AO33">
        <v>0</v>
      </c>
      <c r="AP33">
        <v>0</v>
      </c>
      <c r="AQ33">
        <v>0</v>
      </c>
      <c r="AR33">
        <v>0</v>
      </c>
      <c r="AS33">
        <v>0.34883720930232598</v>
      </c>
      <c r="AT33">
        <v>0.23</v>
      </c>
      <c r="AU33">
        <v>0.27</v>
      </c>
      <c r="AV33">
        <v>0</v>
      </c>
      <c r="AW33">
        <v>8.0971659919028299E-2</v>
      </c>
      <c r="AX33">
        <v>0</v>
      </c>
      <c r="AY33">
        <v>0.45980602135135101</v>
      </c>
      <c r="AZ33">
        <v>0</v>
      </c>
      <c r="BA33" t="s">
        <v>10</v>
      </c>
    </row>
    <row r="34" spans="1:53">
      <c r="A34">
        <v>101290</v>
      </c>
      <c r="B34">
        <v>3022037</v>
      </c>
      <c r="C34" t="s">
        <v>54</v>
      </c>
      <c r="D34" t="s">
        <v>12</v>
      </c>
      <c r="E34">
        <v>0</v>
      </c>
      <c r="F34">
        <v>1</v>
      </c>
      <c r="G34">
        <v>0</v>
      </c>
      <c r="H34">
        <v>0</v>
      </c>
      <c r="I34">
        <v>7</v>
      </c>
      <c r="J34">
        <v>0</v>
      </c>
      <c r="K34">
        <v>269</v>
      </c>
      <c r="L34">
        <v>269</v>
      </c>
      <c r="M34">
        <v>58</v>
      </c>
      <c r="N34">
        <v>61</v>
      </c>
      <c r="O34">
        <v>150</v>
      </c>
      <c r="P34">
        <v>0</v>
      </c>
      <c r="Q34">
        <v>0</v>
      </c>
      <c r="R34">
        <v>0</v>
      </c>
      <c r="S34">
        <v>0</v>
      </c>
      <c r="T34">
        <v>0.13382899628252801</v>
      </c>
      <c r="U34">
        <v>0.34710743801652894</v>
      </c>
      <c r="V34">
        <v>0</v>
      </c>
      <c r="W34">
        <v>0</v>
      </c>
      <c r="X34">
        <v>0.41635687732342003</v>
      </c>
      <c r="Y34">
        <v>6.6914498141263906E-2</v>
      </c>
      <c r="Z34">
        <v>0.200743494423792</v>
      </c>
      <c r="AA34">
        <v>0.23420074349442399</v>
      </c>
      <c r="AB34">
        <v>1.8587360594795502E-2</v>
      </c>
      <c r="AC34">
        <v>2.2304832713754601E-2</v>
      </c>
      <c r="AD34">
        <v>4.08921933085502E-2</v>
      </c>
      <c r="AE34">
        <v>0</v>
      </c>
      <c r="AF34">
        <v>0</v>
      </c>
      <c r="AG34">
        <v>0</v>
      </c>
      <c r="AH34">
        <v>0</v>
      </c>
      <c r="AI34">
        <v>0</v>
      </c>
      <c r="AJ34">
        <v>0</v>
      </c>
      <c r="AK34">
        <v>0</v>
      </c>
      <c r="AL34">
        <v>8.2125603864734303E-2</v>
      </c>
      <c r="AM34">
        <v>0.16908212560386501</v>
      </c>
      <c r="AN34">
        <v>0.33333333333333298</v>
      </c>
      <c r="AO34">
        <v>0</v>
      </c>
      <c r="AP34">
        <v>0</v>
      </c>
      <c r="AQ34">
        <v>0</v>
      </c>
      <c r="AR34">
        <v>0</v>
      </c>
      <c r="AS34">
        <v>0.5</v>
      </c>
      <c r="AT34">
        <v>0.12781954887218</v>
      </c>
      <c r="AU34">
        <v>0.180451127819549</v>
      </c>
      <c r="AV34">
        <v>0</v>
      </c>
      <c r="AW34">
        <v>5.5762081784386602E-2</v>
      </c>
      <c r="AX34">
        <v>0</v>
      </c>
      <c r="AY34">
        <v>0.25978809176029999</v>
      </c>
      <c r="AZ34">
        <v>0</v>
      </c>
      <c r="BA34" t="s">
        <v>10</v>
      </c>
    </row>
    <row r="35" spans="1:53">
      <c r="A35">
        <v>139727</v>
      </c>
      <c r="B35">
        <v>3022041</v>
      </c>
      <c r="C35" t="s">
        <v>221</v>
      </c>
      <c r="D35" t="s">
        <v>12</v>
      </c>
      <c r="E35">
        <v>0</v>
      </c>
      <c r="F35">
        <v>1</v>
      </c>
      <c r="G35">
        <v>0</v>
      </c>
      <c r="H35">
        <v>0</v>
      </c>
      <c r="I35">
        <v>7</v>
      </c>
      <c r="J35">
        <v>0</v>
      </c>
      <c r="K35">
        <v>174</v>
      </c>
      <c r="L35">
        <v>174</v>
      </c>
      <c r="M35">
        <v>30</v>
      </c>
      <c r="N35">
        <v>60</v>
      </c>
      <c r="O35">
        <v>84</v>
      </c>
      <c r="P35">
        <v>0</v>
      </c>
      <c r="Q35">
        <v>0</v>
      </c>
      <c r="R35">
        <v>0</v>
      </c>
      <c r="S35">
        <v>0</v>
      </c>
      <c r="T35">
        <v>1.1494252873563199E-2</v>
      </c>
      <c r="U35">
        <v>2.0547945205479451E-2</v>
      </c>
      <c r="V35">
        <v>0</v>
      </c>
      <c r="W35">
        <v>0</v>
      </c>
      <c r="X35">
        <v>0.931034482758621</v>
      </c>
      <c r="Y35">
        <v>2.8735632183908E-2</v>
      </c>
      <c r="Z35">
        <v>0</v>
      </c>
      <c r="AA35">
        <v>3.4482758620689703E-2</v>
      </c>
      <c r="AB35">
        <v>0</v>
      </c>
      <c r="AC35">
        <v>0</v>
      </c>
      <c r="AD35">
        <v>5.74712643678161E-3</v>
      </c>
      <c r="AE35">
        <v>0</v>
      </c>
      <c r="AF35">
        <v>0</v>
      </c>
      <c r="AG35">
        <v>0</v>
      </c>
      <c r="AH35">
        <v>0</v>
      </c>
      <c r="AI35">
        <v>0</v>
      </c>
      <c r="AJ35">
        <v>0</v>
      </c>
      <c r="AK35">
        <v>0</v>
      </c>
      <c r="AL35">
        <v>1.3986013986014E-2</v>
      </c>
      <c r="AM35">
        <v>2.0979020979021001E-2</v>
      </c>
      <c r="AN35">
        <v>2.0979020979021001E-2</v>
      </c>
      <c r="AO35">
        <v>0</v>
      </c>
      <c r="AP35">
        <v>0</v>
      </c>
      <c r="AQ35">
        <v>0</v>
      </c>
      <c r="AR35">
        <v>0</v>
      </c>
      <c r="AS35">
        <v>6.8965517241379296E-2</v>
      </c>
      <c r="AT35">
        <v>0.1</v>
      </c>
      <c r="AU35">
        <v>0.1</v>
      </c>
      <c r="AV35">
        <v>0</v>
      </c>
      <c r="AW35">
        <v>4.5977011494252901E-2</v>
      </c>
      <c r="AX35">
        <v>0</v>
      </c>
      <c r="AY35">
        <v>0.33486888340909099</v>
      </c>
      <c r="AZ35">
        <v>0</v>
      </c>
      <c r="BA35" t="s">
        <v>10</v>
      </c>
    </row>
    <row r="36" spans="1:53">
      <c r="A36">
        <v>101293</v>
      </c>
      <c r="B36">
        <v>3022042</v>
      </c>
      <c r="C36" t="s">
        <v>60</v>
      </c>
      <c r="D36" t="s">
        <v>12</v>
      </c>
      <c r="E36">
        <v>0</v>
      </c>
      <c r="F36">
        <v>1</v>
      </c>
      <c r="G36">
        <v>0</v>
      </c>
      <c r="H36">
        <v>0</v>
      </c>
      <c r="I36">
        <v>7</v>
      </c>
      <c r="J36">
        <v>0</v>
      </c>
      <c r="K36">
        <v>269</v>
      </c>
      <c r="L36">
        <v>269</v>
      </c>
      <c r="M36">
        <v>58</v>
      </c>
      <c r="N36">
        <v>62</v>
      </c>
      <c r="O36">
        <v>149</v>
      </c>
      <c r="P36">
        <v>0</v>
      </c>
      <c r="Q36">
        <v>0</v>
      </c>
      <c r="R36">
        <v>0</v>
      </c>
      <c r="S36">
        <v>2</v>
      </c>
      <c r="T36">
        <v>7.8066914498141293E-2</v>
      </c>
      <c r="U36">
        <v>0.13360323886639677</v>
      </c>
      <c r="V36">
        <v>0</v>
      </c>
      <c r="W36">
        <v>0</v>
      </c>
      <c r="X36">
        <v>0.80451127819548895</v>
      </c>
      <c r="Y36">
        <v>7.8947368421052599E-2</v>
      </c>
      <c r="Z36">
        <v>1.8796992481203E-2</v>
      </c>
      <c r="AA36">
        <v>1.8796992481203E-2</v>
      </c>
      <c r="AB36">
        <v>5.6390977443608999E-2</v>
      </c>
      <c r="AC36">
        <v>2.2556390977443601E-2</v>
      </c>
      <c r="AD36">
        <v>0</v>
      </c>
      <c r="AE36">
        <v>0</v>
      </c>
      <c r="AF36">
        <v>0</v>
      </c>
      <c r="AG36">
        <v>0</v>
      </c>
      <c r="AH36">
        <v>0</v>
      </c>
      <c r="AI36">
        <v>0</v>
      </c>
      <c r="AJ36">
        <v>0</v>
      </c>
      <c r="AK36">
        <v>0</v>
      </c>
      <c r="AL36">
        <v>1.8957345971564E-2</v>
      </c>
      <c r="AM36">
        <v>5.2132701421800903E-2</v>
      </c>
      <c r="AN36">
        <v>9.0047393364928896E-2</v>
      </c>
      <c r="AO36">
        <v>0</v>
      </c>
      <c r="AP36">
        <v>0</v>
      </c>
      <c r="AQ36">
        <v>0</v>
      </c>
      <c r="AR36">
        <v>0</v>
      </c>
      <c r="AS36">
        <v>0.30645161290322598</v>
      </c>
      <c r="AT36">
        <v>9.7902097902097904E-2</v>
      </c>
      <c r="AU36">
        <v>0.132867132867133</v>
      </c>
      <c r="AV36">
        <v>0</v>
      </c>
      <c r="AW36">
        <v>2.2304832713754601E-2</v>
      </c>
      <c r="AX36">
        <v>0</v>
      </c>
      <c r="AY36">
        <v>0.32570041989528797</v>
      </c>
      <c r="AZ36">
        <v>0</v>
      </c>
      <c r="BA36" t="s">
        <v>10</v>
      </c>
    </row>
    <row r="37" spans="1:53">
      <c r="A37">
        <v>101294</v>
      </c>
      <c r="B37">
        <v>3022043</v>
      </c>
      <c r="C37" t="s">
        <v>62</v>
      </c>
      <c r="D37" t="s">
        <v>12</v>
      </c>
      <c r="E37">
        <v>0</v>
      </c>
      <c r="F37">
        <v>1</v>
      </c>
      <c r="G37">
        <v>0</v>
      </c>
      <c r="H37">
        <v>0</v>
      </c>
      <c r="I37">
        <v>4</v>
      </c>
      <c r="J37">
        <v>0</v>
      </c>
      <c r="K37">
        <v>381</v>
      </c>
      <c r="L37">
        <v>381</v>
      </c>
      <c r="M37">
        <v>0</v>
      </c>
      <c r="N37">
        <v>0</v>
      </c>
      <c r="O37">
        <v>381</v>
      </c>
      <c r="P37">
        <v>0</v>
      </c>
      <c r="Q37">
        <v>0</v>
      </c>
      <c r="R37">
        <v>0</v>
      </c>
      <c r="S37">
        <v>0</v>
      </c>
      <c r="T37">
        <v>3.9370078740157501E-2</v>
      </c>
      <c r="U37">
        <v>0.21614583333333334</v>
      </c>
      <c r="V37">
        <v>0</v>
      </c>
      <c r="W37">
        <v>0</v>
      </c>
      <c r="X37">
        <v>0.62992125984252001</v>
      </c>
      <c r="Y37">
        <v>0.128608923884514</v>
      </c>
      <c r="Z37">
        <v>0.144356955380577</v>
      </c>
      <c r="AA37">
        <v>5.5118110236220499E-2</v>
      </c>
      <c r="AB37">
        <v>2.8871391076115499E-2</v>
      </c>
      <c r="AC37">
        <v>7.8740157480314994E-3</v>
      </c>
      <c r="AD37">
        <v>5.2493438320209999E-3</v>
      </c>
      <c r="AE37">
        <v>0</v>
      </c>
      <c r="AF37">
        <v>0</v>
      </c>
      <c r="AG37">
        <v>0</v>
      </c>
      <c r="AH37">
        <v>0</v>
      </c>
      <c r="AI37">
        <v>0</v>
      </c>
      <c r="AJ37">
        <v>0</v>
      </c>
      <c r="AK37">
        <v>0</v>
      </c>
      <c r="AL37">
        <v>3.6842105263157898E-2</v>
      </c>
      <c r="AM37">
        <v>6.5789473684210495E-2</v>
      </c>
      <c r="AN37">
        <v>0.118421052631579</v>
      </c>
      <c r="AO37">
        <v>0</v>
      </c>
      <c r="AP37">
        <v>0</v>
      </c>
      <c r="AQ37">
        <v>0</v>
      </c>
      <c r="AR37">
        <v>5.208333333333333E-3</v>
      </c>
      <c r="AS37">
        <v>0</v>
      </c>
      <c r="AT37">
        <v>0.113846153846154</v>
      </c>
      <c r="AU37">
        <v>0.175384615384615</v>
      </c>
      <c r="AV37">
        <v>0</v>
      </c>
      <c r="AW37">
        <v>0.25459317585301799</v>
      </c>
      <c r="AX37">
        <v>0</v>
      </c>
      <c r="AY37">
        <v>0.43454073030302998</v>
      </c>
      <c r="AZ37">
        <v>0</v>
      </c>
      <c r="BA37" t="s">
        <v>10</v>
      </c>
    </row>
    <row r="38" spans="1:53">
      <c r="A38">
        <v>101295</v>
      </c>
      <c r="B38">
        <v>3022044</v>
      </c>
      <c r="C38" t="s">
        <v>61</v>
      </c>
      <c r="D38" t="s">
        <v>12</v>
      </c>
      <c r="E38">
        <v>0</v>
      </c>
      <c r="F38">
        <v>1</v>
      </c>
      <c r="G38">
        <v>0</v>
      </c>
      <c r="H38">
        <v>0</v>
      </c>
      <c r="I38">
        <v>3</v>
      </c>
      <c r="J38">
        <v>0</v>
      </c>
      <c r="K38">
        <v>359</v>
      </c>
      <c r="L38">
        <v>359</v>
      </c>
      <c r="M38">
        <v>119</v>
      </c>
      <c r="N38">
        <v>240</v>
      </c>
      <c r="O38">
        <v>0</v>
      </c>
      <c r="P38">
        <v>0</v>
      </c>
      <c r="Q38">
        <v>0</v>
      </c>
      <c r="R38">
        <v>0</v>
      </c>
      <c r="S38">
        <v>0</v>
      </c>
      <c r="T38">
        <v>0.13091922005570999</v>
      </c>
      <c r="U38">
        <v>0.19207317073170732</v>
      </c>
      <c r="V38">
        <v>0</v>
      </c>
      <c r="W38">
        <v>0</v>
      </c>
      <c r="X38">
        <v>0.63943661971831001</v>
      </c>
      <c r="Y38">
        <v>0.11830985915493</v>
      </c>
      <c r="Z38">
        <v>0.19154929577464799</v>
      </c>
      <c r="AA38">
        <v>3.9436619718309897E-2</v>
      </c>
      <c r="AB38">
        <v>5.6338028169014096E-3</v>
      </c>
      <c r="AC38">
        <v>2.8169014084507E-3</v>
      </c>
      <c r="AD38">
        <v>2.8169014084507E-3</v>
      </c>
      <c r="AE38">
        <v>0</v>
      </c>
      <c r="AF38">
        <v>0</v>
      </c>
      <c r="AG38">
        <v>0</v>
      </c>
      <c r="AH38">
        <v>0</v>
      </c>
      <c r="AI38">
        <v>0</v>
      </c>
      <c r="AJ38">
        <v>0</v>
      </c>
      <c r="AK38">
        <v>0</v>
      </c>
      <c r="AL38">
        <v>0.334728033472803</v>
      </c>
      <c r="AM38">
        <v>0.55648535564853596</v>
      </c>
      <c r="AN38">
        <v>0.55648535564853596</v>
      </c>
      <c r="AO38">
        <v>0</v>
      </c>
      <c r="AP38">
        <v>0</v>
      </c>
      <c r="AQ38">
        <v>0</v>
      </c>
      <c r="AR38">
        <v>0</v>
      </c>
      <c r="AS38">
        <v>0.29646017699115002</v>
      </c>
      <c r="AT38">
        <v>0</v>
      </c>
      <c r="AU38">
        <v>0</v>
      </c>
      <c r="AV38">
        <v>0</v>
      </c>
      <c r="AW38">
        <v>4.73537604456825E-2</v>
      </c>
      <c r="AX38">
        <v>0</v>
      </c>
      <c r="AY38">
        <v>0.29499476749999998</v>
      </c>
      <c r="AZ38">
        <v>0</v>
      </c>
      <c r="BA38" t="s">
        <v>10</v>
      </c>
    </row>
    <row r="39" spans="1:53">
      <c r="A39">
        <v>101296</v>
      </c>
      <c r="B39">
        <v>3022045</v>
      </c>
      <c r="C39" t="s">
        <v>63</v>
      </c>
      <c r="D39" t="s">
        <v>12</v>
      </c>
      <c r="E39">
        <v>0</v>
      </c>
      <c r="F39">
        <v>1</v>
      </c>
      <c r="G39">
        <v>0</v>
      </c>
      <c r="H39">
        <v>0</v>
      </c>
      <c r="I39">
        <v>7</v>
      </c>
      <c r="J39">
        <v>0</v>
      </c>
      <c r="K39">
        <v>236</v>
      </c>
      <c r="L39">
        <v>236</v>
      </c>
      <c r="M39">
        <v>30</v>
      </c>
      <c r="N39">
        <v>88</v>
      </c>
      <c r="O39">
        <v>118</v>
      </c>
      <c r="P39">
        <v>0</v>
      </c>
      <c r="Q39">
        <v>0</v>
      </c>
      <c r="R39">
        <v>0</v>
      </c>
      <c r="S39">
        <v>0</v>
      </c>
      <c r="T39">
        <v>0.11864406779661001</v>
      </c>
      <c r="U39">
        <v>0.25925925925925924</v>
      </c>
      <c r="V39">
        <v>0</v>
      </c>
      <c r="W39">
        <v>0</v>
      </c>
      <c r="X39">
        <v>0.29661016949152502</v>
      </c>
      <c r="Y39">
        <v>0.50847457627118597</v>
      </c>
      <c r="Z39">
        <v>5.93220338983051E-2</v>
      </c>
      <c r="AA39">
        <v>0.110169491525424</v>
      </c>
      <c r="AB39">
        <v>2.5423728813559299E-2</v>
      </c>
      <c r="AC39">
        <v>0</v>
      </c>
      <c r="AD39">
        <v>0</v>
      </c>
      <c r="AE39">
        <v>0</v>
      </c>
      <c r="AF39">
        <v>0</v>
      </c>
      <c r="AG39">
        <v>0</v>
      </c>
      <c r="AH39">
        <v>0</v>
      </c>
      <c r="AI39">
        <v>0</v>
      </c>
      <c r="AJ39">
        <v>0</v>
      </c>
      <c r="AK39">
        <v>0</v>
      </c>
      <c r="AL39">
        <v>0.19417475728155301</v>
      </c>
      <c r="AM39">
        <v>0.31553398058252402</v>
      </c>
      <c r="AN39">
        <v>0.42233009708737901</v>
      </c>
      <c r="AO39">
        <v>0</v>
      </c>
      <c r="AP39">
        <v>0</v>
      </c>
      <c r="AQ39">
        <v>0</v>
      </c>
      <c r="AR39">
        <v>1.2345679012345678E-2</v>
      </c>
      <c r="AS39">
        <v>0.439024390243902</v>
      </c>
      <c r="AT39">
        <v>0.15151515151515199</v>
      </c>
      <c r="AU39">
        <v>0.20202020202020199</v>
      </c>
      <c r="AV39">
        <v>0</v>
      </c>
      <c r="AW39">
        <v>0.144067796610169</v>
      </c>
      <c r="AX39">
        <v>0</v>
      </c>
      <c r="AY39">
        <v>0.35602137476635498</v>
      </c>
      <c r="AZ39">
        <v>0</v>
      </c>
      <c r="BA39" t="s">
        <v>10</v>
      </c>
    </row>
    <row r="40" spans="1:53">
      <c r="A40">
        <v>101297</v>
      </c>
      <c r="B40">
        <v>3022052</v>
      </c>
      <c r="C40" t="s">
        <v>85</v>
      </c>
      <c r="D40" t="s">
        <v>12</v>
      </c>
      <c r="E40">
        <v>0</v>
      </c>
      <c r="F40">
        <v>1</v>
      </c>
      <c r="G40">
        <v>0</v>
      </c>
      <c r="H40">
        <v>0</v>
      </c>
      <c r="I40">
        <v>7</v>
      </c>
      <c r="J40">
        <v>0</v>
      </c>
      <c r="K40">
        <v>458</v>
      </c>
      <c r="L40">
        <v>458</v>
      </c>
      <c r="M40">
        <v>60</v>
      </c>
      <c r="N40">
        <v>170</v>
      </c>
      <c r="O40">
        <v>228</v>
      </c>
      <c r="P40">
        <v>0</v>
      </c>
      <c r="Q40">
        <v>0</v>
      </c>
      <c r="R40">
        <v>0</v>
      </c>
      <c r="S40">
        <v>7</v>
      </c>
      <c r="T40">
        <v>0.209606986899563</v>
      </c>
      <c r="U40">
        <v>0.34545454545454546</v>
      </c>
      <c r="V40">
        <v>0</v>
      </c>
      <c r="W40">
        <v>0</v>
      </c>
      <c r="X40">
        <v>0.28854625550660801</v>
      </c>
      <c r="Y40">
        <v>0.18722466960352399</v>
      </c>
      <c r="Z40">
        <v>0.14317180616740099</v>
      </c>
      <c r="AA40">
        <v>0.12775330396475801</v>
      </c>
      <c r="AB40">
        <v>0.19603524229074901</v>
      </c>
      <c r="AC40">
        <v>1.9823788546255501E-2</v>
      </c>
      <c r="AD40">
        <v>3.7444933920704797E-2</v>
      </c>
      <c r="AE40">
        <v>0</v>
      </c>
      <c r="AF40">
        <v>0</v>
      </c>
      <c r="AG40">
        <v>0</v>
      </c>
      <c r="AH40">
        <v>0</v>
      </c>
      <c r="AI40">
        <v>0</v>
      </c>
      <c r="AJ40">
        <v>0</v>
      </c>
      <c r="AK40">
        <v>0</v>
      </c>
      <c r="AL40">
        <v>0.20959595959596</v>
      </c>
      <c r="AM40">
        <v>0.38383838383838398</v>
      </c>
      <c r="AN40">
        <v>0.49242424242424199</v>
      </c>
      <c r="AO40">
        <v>0</v>
      </c>
      <c r="AP40">
        <v>0</v>
      </c>
      <c r="AQ40">
        <v>0</v>
      </c>
      <c r="AR40">
        <v>0</v>
      </c>
      <c r="AS40">
        <v>0.46666666666666701</v>
      </c>
      <c r="AT40">
        <v>0.148809523809524</v>
      </c>
      <c r="AU40">
        <v>0.214285714285714</v>
      </c>
      <c r="AV40">
        <v>0</v>
      </c>
      <c r="AW40">
        <v>0.198689956331878</v>
      </c>
      <c r="AX40">
        <v>0</v>
      </c>
      <c r="AY40">
        <v>0.44858107043478301</v>
      </c>
      <c r="AZ40">
        <v>0</v>
      </c>
      <c r="BA40" t="s">
        <v>10</v>
      </c>
    </row>
    <row r="41" spans="1:53">
      <c r="A41">
        <v>101298</v>
      </c>
      <c r="B41">
        <v>3022054</v>
      </c>
      <c r="C41" t="s">
        <v>93</v>
      </c>
      <c r="D41" t="s">
        <v>12</v>
      </c>
      <c r="E41">
        <v>0</v>
      </c>
      <c r="F41">
        <v>1</v>
      </c>
      <c r="G41">
        <v>0</v>
      </c>
      <c r="H41">
        <v>0</v>
      </c>
      <c r="I41">
        <v>7</v>
      </c>
      <c r="J41">
        <v>0</v>
      </c>
      <c r="K41">
        <v>240</v>
      </c>
      <c r="L41">
        <v>240</v>
      </c>
      <c r="M41">
        <v>30</v>
      </c>
      <c r="N41">
        <v>60</v>
      </c>
      <c r="O41">
        <v>150</v>
      </c>
      <c r="P41">
        <v>0</v>
      </c>
      <c r="Q41">
        <v>0</v>
      </c>
      <c r="R41">
        <v>0</v>
      </c>
      <c r="S41">
        <v>0</v>
      </c>
      <c r="T41">
        <v>6.25E-2</v>
      </c>
      <c r="U41">
        <v>7.0833333333333331E-2</v>
      </c>
      <c r="V41">
        <v>0</v>
      </c>
      <c r="W41">
        <v>0</v>
      </c>
      <c r="X41">
        <v>0.77916666666666701</v>
      </c>
      <c r="Y41">
        <v>0.104166666666667</v>
      </c>
      <c r="Z41">
        <v>4.1666666666666699E-2</v>
      </c>
      <c r="AA41">
        <v>2.5000000000000001E-2</v>
      </c>
      <c r="AB41">
        <v>1.2500000000000001E-2</v>
      </c>
      <c r="AC41">
        <v>2.9166666666666698E-2</v>
      </c>
      <c r="AD41">
        <v>8.3333333333333297E-3</v>
      </c>
      <c r="AE41">
        <v>0</v>
      </c>
      <c r="AF41">
        <v>0</v>
      </c>
      <c r="AG41">
        <v>0</v>
      </c>
      <c r="AH41">
        <v>0</v>
      </c>
      <c r="AI41">
        <v>0</v>
      </c>
      <c r="AJ41">
        <v>0</v>
      </c>
      <c r="AK41">
        <v>0</v>
      </c>
      <c r="AL41">
        <v>8.6124401913875603E-2</v>
      </c>
      <c r="AM41">
        <v>0.200956937799043</v>
      </c>
      <c r="AN41">
        <v>0.27751196172248799</v>
      </c>
      <c r="AO41">
        <v>0</v>
      </c>
      <c r="AP41">
        <v>0</v>
      </c>
      <c r="AQ41">
        <v>0</v>
      </c>
      <c r="AR41">
        <v>0</v>
      </c>
      <c r="AS41">
        <v>0.34482758620689702</v>
      </c>
      <c r="AT41">
        <v>8.6956521739130405E-2</v>
      </c>
      <c r="AU41">
        <v>0.11304347826087</v>
      </c>
      <c r="AV41">
        <v>0</v>
      </c>
      <c r="AW41">
        <v>0.108333333333333</v>
      </c>
      <c r="AX41">
        <v>0</v>
      </c>
      <c r="AY41">
        <v>0.45451089684684698</v>
      </c>
      <c r="AZ41">
        <v>0</v>
      </c>
      <c r="BA41" t="s">
        <v>10</v>
      </c>
    </row>
    <row r="42" spans="1:53">
      <c r="A42">
        <v>101299</v>
      </c>
      <c r="B42">
        <v>3022055</v>
      </c>
      <c r="C42" t="s">
        <v>88</v>
      </c>
      <c r="D42" t="s">
        <v>12</v>
      </c>
      <c r="E42">
        <v>0</v>
      </c>
      <c r="F42">
        <v>1</v>
      </c>
      <c r="G42">
        <v>0</v>
      </c>
      <c r="H42">
        <v>0</v>
      </c>
      <c r="I42">
        <v>7</v>
      </c>
      <c r="J42">
        <v>0</v>
      </c>
      <c r="K42">
        <v>212</v>
      </c>
      <c r="L42">
        <v>212</v>
      </c>
      <c r="M42">
        <v>24</v>
      </c>
      <c r="N42">
        <v>59</v>
      </c>
      <c r="O42">
        <v>129</v>
      </c>
      <c r="P42">
        <v>0</v>
      </c>
      <c r="Q42">
        <v>0</v>
      </c>
      <c r="R42">
        <v>0</v>
      </c>
      <c r="S42">
        <v>0</v>
      </c>
      <c r="T42">
        <v>0.160377358490566</v>
      </c>
      <c r="U42">
        <v>0.3719806763285024</v>
      </c>
      <c r="V42">
        <v>0</v>
      </c>
      <c r="W42">
        <v>0</v>
      </c>
      <c r="X42">
        <v>0.42512077294686001</v>
      </c>
      <c r="Y42">
        <v>4.8309178743961401E-2</v>
      </c>
      <c r="Z42">
        <v>0.173913043478261</v>
      </c>
      <c r="AA42">
        <v>0.164251207729469</v>
      </c>
      <c r="AB42">
        <v>2.8985507246376802E-2</v>
      </c>
      <c r="AC42">
        <v>5.7971014492753603E-2</v>
      </c>
      <c r="AD42">
        <v>0.101449275362319</v>
      </c>
      <c r="AE42">
        <v>0</v>
      </c>
      <c r="AF42">
        <v>0</v>
      </c>
      <c r="AG42">
        <v>0</v>
      </c>
      <c r="AH42">
        <v>0</v>
      </c>
      <c r="AI42">
        <v>0</v>
      </c>
      <c r="AJ42">
        <v>0</v>
      </c>
      <c r="AK42">
        <v>0</v>
      </c>
      <c r="AL42">
        <v>0.17647058823529399</v>
      </c>
      <c r="AM42">
        <v>0.34224598930481298</v>
      </c>
      <c r="AN42">
        <v>0.43850267379679098</v>
      </c>
      <c r="AO42">
        <v>0</v>
      </c>
      <c r="AP42">
        <v>0</v>
      </c>
      <c r="AQ42">
        <v>0</v>
      </c>
      <c r="AR42">
        <v>0</v>
      </c>
      <c r="AS42">
        <v>0.45283018867924502</v>
      </c>
      <c r="AT42">
        <v>0.16853932584269701</v>
      </c>
      <c r="AU42">
        <v>0.235955056179775</v>
      </c>
      <c r="AV42">
        <v>0</v>
      </c>
      <c r="AW42">
        <v>0.165094339622642</v>
      </c>
      <c r="AX42">
        <v>0</v>
      </c>
      <c r="AY42">
        <v>0.29153522124183001</v>
      </c>
      <c r="AZ42">
        <v>0</v>
      </c>
      <c r="BA42" t="s">
        <v>10</v>
      </c>
    </row>
    <row r="43" spans="1:53">
      <c r="A43">
        <v>101301</v>
      </c>
      <c r="B43">
        <v>3022057</v>
      </c>
      <c r="C43" t="s">
        <v>222</v>
      </c>
      <c r="D43" t="s">
        <v>12</v>
      </c>
      <c r="E43">
        <v>0</v>
      </c>
      <c r="F43">
        <v>1</v>
      </c>
      <c r="G43">
        <v>0</v>
      </c>
      <c r="H43">
        <v>0</v>
      </c>
      <c r="I43">
        <v>7</v>
      </c>
      <c r="J43">
        <v>0</v>
      </c>
      <c r="K43">
        <v>468</v>
      </c>
      <c r="L43">
        <v>468</v>
      </c>
      <c r="M43">
        <v>57</v>
      </c>
      <c r="N43">
        <v>140</v>
      </c>
      <c r="O43">
        <v>271</v>
      </c>
      <c r="P43">
        <v>0</v>
      </c>
      <c r="Q43">
        <v>0</v>
      </c>
      <c r="R43">
        <v>0</v>
      </c>
      <c r="S43">
        <v>0</v>
      </c>
      <c r="T43">
        <v>0.20940170940170899</v>
      </c>
      <c r="U43">
        <v>0.46351931330472101</v>
      </c>
      <c r="V43">
        <v>0</v>
      </c>
      <c r="W43">
        <v>0</v>
      </c>
      <c r="X43">
        <v>0.29677419354838702</v>
      </c>
      <c r="Y43">
        <v>0.11612903225806499</v>
      </c>
      <c r="Z43">
        <v>3.8709677419354799E-2</v>
      </c>
      <c r="AA43">
        <v>0.15913978494623701</v>
      </c>
      <c r="AB43">
        <v>0.380645161290323</v>
      </c>
      <c r="AC43">
        <v>6.4516129032258099E-3</v>
      </c>
      <c r="AD43">
        <v>2.1505376344086E-3</v>
      </c>
      <c r="AE43">
        <v>0</v>
      </c>
      <c r="AF43">
        <v>0</v>
      </c>
      <c r="AG43">
        <v>0</v>
      </c>
      <c r="AH43">
        <v>0</v>
      </c>
      <c r="AI43">
        <v>0</v>
      </c>
      <c r="AJ43">
        <v>0</v>
      </c>
      <c r="AK43">
        <v>0</v>
      </c>
      <c r="AL43">
        <v>9.9502487562189101E-2</v>
      </c>
      <c r="AM43">
        <v>0.20895522388059701</v>
      </c>
      <c r="AN43">
        <v>0.30348258706467701</v>
      </c>
      <c r="AO43">
        <v>0</v>
      </c>
      <c r="AP43">
        <v>0</v>
      </c>
      <c r="AQ43">
        <v>0</v>
      </c>
      <c r="AR43">
        <v>0</v>
      </c>
      <c r="AS43">
        <v>0.35877862595419802</v>
      </c>
      <c r="AT43">
        <v>0.19047619047618999</v>
      </c>
      <c r="AU43">
        <v>0.246753246753247</v>
      </c>
      <c r="AV43">
        <v>0</v>
      </c>
      <c r="AW43">
        <v>5.1282051282051301E-2</v>
      </c>
      <c r="AX43">
        <v>0</v>
      </c>
      <c r="AY43">
        <v>0.408479885616438</v>
      </c>
      <c r="AZ43">
        <v>0</v>
      </c>
      <c r="BA43" t="s">
        <v>10</v>
      </c>
    </row>
    <row r="44" spans="1:53">
      <c r="A44">
        <v>101304</v>
      </c>
      <c r="B44">
        <v>3022060</v>
      </c>
      <c r="C44" t="s">
        <v>223</v>
      </c>
      <c r="D44" t="s">
        <v>12</v>
      </c>
      <c r="E44">
        <v>0</v>
      </c>
      <c r="F44">
        <v>1</v>
      </c>
      <c r="G44">
        <v>0</v>
      </c>
      <c r="H44">
        <v>0</v>
      </c>
      <c r="I44">
        <v>7</v>
      </c>
      <c r="J44">
        <v>0</v>
      </c>
      <c r="K44">
        <v>417</v>
      </c>
      <c r="L44">
        <v>417</v>
      </c>
      <c r="M44">
        <v>61</v>
      </c>
      <c r="N44">
        <v>119</v>
      </c>
      <c r="O44">
        <v>237</v>
      </c>
      <c r="P44">
        <v>0</v>
      </c>
      <c r="Q44">
        <v>0</v>
      </c>
      <c r="R44">
        <v>0</v>
      </c>
      <c r="S44">
        <v>0</v>
      </c>
      <c r="T44">
        <v>0.26858513189448402</v>
      </c>
      <c r="U44">
        <v>0.45432692307692307</v>
      </c>
      <c r="V44">
        <v>0</v>
      </c>
      <c r="W44">
        <v>0</v>
      </c>
      <c r="X44">
        <v>0.29710144927536197</v>
      </c>
      <c r="Y44">
        <v>9.9033816425120796E-2</v>
      </c>
      <c r="Z44">
        <v>0.16908212560386501</v>
      </c>
      <c r="AA44">
        <v>0.229468599033816</v>
      </c>
      <c r="AB44">
        <v>0.19323671497584499</v>
      </c>
      <c r="AC44">
        <v>7.2463768115942004E-3</v>
      </c>
      <c r="AD44">
        <v>4.8309178743961402E-3</v>
      </c>
      <c r="AE44">
        <v>0</v>
      </c>
      <c r="AF44">
        <v>0</v>
      </c>
      <c r="AG44">
        <v>0</v>
      </c>
      <c r="AH44">
        <v>0</v>
      </c>
      <c r="AI44">
        <v>0</v>
      </c>
      <c r="AJ44">
        <v>0</v>
      </c>
      <c r="AK44">
        <v>0</v>
      </c>
      <c r="AL44">
        <v>6.4606741573033699E-2</v>
      </c>
      <c r="AM44">
        <v>0.14044943820224701</v>
      </c>
      <c r="AN44">
        <v>0.23876404494382</v>
      </c>
      <c r="AO44">
        <v>0</v>
      </c>
      <c r="AP44">
        <v>0</v>
      </c>
      <c r="AQ44">
        <v>0</v>
      </c>
      <c r="AR44">
        <v>0</v>
      </c>
      <c r="AS44">
        <v>0.42372881355932202</v>
      </c>
      <c r="AT44">
        <v>0.14009661835748799</v>
      </c>
      <c r="AU44">
        <v>0.21256038647343001</v>
      </c>
      <c r="AV44">
        <v>0</v>
      </c>
      <c r="AW44">
        <v>0.14628297362110301</v>
      </c>
      <c r="AX44">
        <v>0</v>
      </c>
      <c r="AY44">
        <v>0.53252469799498703</v>
      </c>
      <c r="AZ44">
        <v>0</v>
      </c>
      <c r="BA44" t="s">
        <v>10</v>
      </c>
    </row>
    <row r="45" spans="1:53">
      <c r="A45">
        <v>101309</v>
      </c>
      <c r="B45">
        <v>3022067</v>
      </c>
      <c r="C45" t="s">
        <v>27</v>
      </c>
      <c r="D45" t="s">
        <v>12</v>
      </c>
      <c r="E45">
        <v>0</v>
      </c>
      <c r="F45">
        <v>1</v>
      </c>
      <c r="G45">
        <v>0</v>
      </c>
      <c r="H45">
        <v>0</v>
      </c>
      <c r="I45">
        <v>7</v>
      </c>
      <c r="J45">
        <v>0</v>
      </c>
      <c r="K45">
        <v>219</v>
      </c>
      <c r="L45">
        <v>219</v>
      </c>
      <c r="M45">
        <v>40</v>
      </c>
      <c r="N45">
        <v>60</v>
      </c>
      <c r="O45">
        <v>119</v>
      </c>
      <c r="P45">
        <v>0</v>
      </c>
      <c r="Q45">
        <v>0</v>
      </c>
      <c r="R45">
        <v>0</v>
      </c>
      <c r="S45">
        <v>0</v>
      </c>
      <c r="T45">
        <v>0.164383561643836</v>
      </c>
      <c r="U45">
        <v>0.30622009569377989</v>
      </c>
      <c r="V45">
        <v>0</v>
      </c>
      <c r="W45">
        <v>0</v>
      </c>
      <c r="X45">
        <v>0.63425925925925897</v>
      </c>
      <c r="Y45">
        <v>9.7222222222222196E-2</v>
      </c>
      <c r="Z45">
        <v>3.2407407407407399E-2</v>
      </c>
      <c r="AA45">
        <v>0.13888888888888901</v>
      </c>
      <c r="AB45">
        <v>4.6296296296296301E-2</v>
      </c>
      <c r="AC45">
        <v>2.3148148148148098E-2</v>
      </c>
      <c r="AD45">
        <v>2.7777777777777801E-2</v>
      </c>
      <c r="AE45">
        <v>0</v>
      </c>
      <c r="AF45">
        <v>0</v>
      </c>
      <c r="AG45">
        <v>0</v>
      </c>
      <c r="AH45">
        <v>0</v>
      </c>
      <c r="AI45">
        <v>0</v>
      </c>
      <c r="AJ45">
        <v>0</v>
      </c>
      <c r="AK45">
        <v>0</v>
      </c>
      <c r="AL45">
        <v>0.15083798882681601</v>
      </c>
      <c r="AM45">
        <v>0.31843575418994402</v>
      </c>
      <c r="AN45">
        <v>0.41340782122905001</v>
      </c>
      <c r="AO45">
        <v>0</v>
      </c>
      <c r="AP45">
        <v>0</v>
      </c>
      <c r="AQ45">
        <v>0</v>
      </c>
      <c r="AR45">
        <v>0</v>
      </c>
      <c r="AS45">
        <v>0.38596491228070201</v>
      </c>
      <c r="AT45">
        <v>0.10344827586206901</v>
      </c>
      <c r="AU45">
        <v>0.17241379310344801</v>
      </c>
      <c r="AV45">
        <v>0</v>
      </c>
      <c r="AW45">
        <v>0.164383561643836</v>
      </c>
      <c r="AX45">
        <v>0</v>
      </c>
      <c r="AY45">
        <v>0.49270653510392598</v>
      </c>
      <c r="AZ45">
        <v>0</v>
      </c>
      <c r="BA45" t="s">
        <v>10</v>
      </c>
    </row>
    <row r="46" spans="1:53">
      <c r="A46">
        <v>101311</v>
      </c>
      <c r="B46">
        <v>3022070</v>
      </c>
      <c r="C46" t="s">
        <v>86</v>
      </c>
      <c r="D46" t="s">
        <v>12</v>
      </c>
      <c r="E46">
        <v>0</v>
      </c>
      <c r="F46">
        <v>1</v>
      </c>
      <c r="G46">
        <v>0</v>
      </c>
      <c r="H46">
        <v>0</v>
      </c>
      <c r="I46">
        <v>7</v>
      </c>
      <c r="J46">
        <v>0</v>
      </c>
      <c r="K46">
        <v>209</v>
      </c>
      <c r="L46">
        <v>209</v>
      </c>
      <c r="M46">
        <v>31</v>
      </c>
      <c r="N46">
        <v>60</v>
      </c>
      <c r="O46">
        <v>118</v>
      </c>
      <c r="P46">
        <v>0</v>
      </c>
      <c r="Q46">
        <v>0</v>
      </c>
      <c r="R46">
        <v>0</v>
      </c>
      <c r="S46">
        <v>0</v>
      </c>
      <c r="T46">
        <v>0.38755980861243999</v>
      </c>
      <c r="U46">
        <v>0.38755980861244022</v>
      </c>
      <c r="V46">
        <v>0</v>
      </c>
      <c r="W46">
        <v>0</v>
      </c>
      <c r="X46">
        <v>0.34146341463414598</v>
      </c>
      <c r="Y46">
        <v>0.27804878048780501</v>
      </c>
      <c r="Z46">
        <v>4.8780487804877997E-3</v>
      </c>
      <c r="AA46">
        <v>0.24878048780487799</v>
      </c>
      <c r="AB46">
        <v>1.9512195121951199E-2</v>
      </c>
      <c r="AC46">
        <v>5.3658536585365901E-2</v>
      </c>
      <c r="AD46">
        <v>5.3658536585365901E-2</v>
      </c>
      <c r="AE46">
        <v>0</v>
      </c>
      <c r="AF46">
        <v>0</v>
      </c>
      <c r="AG46">
        <v>0</v>
      </c>
      <c r="AH46">
        <v>0</v>
      </c>
      <c r="AI46">
        <v>0</v>
      </c>
      <c r="AJ46">
        <v>0</v>
      </c>
      <c r="AK46">
        <v>0</v>
      </c>
      <c r="AL46">
        <v>0.15340909090909099</v>
      </c>
      <c r="AM46">
        <v>0.30681818181818199</v>
      </c>
      <c r="AN46">
        <v>0.43181818181818199</v>
      </c>
      <c r="AO46">
        <v>0</v>
      </c>
      <c r="AP46">
        <v>0</v>
      </c>
      <c r="AQ46">
        <v>0</v>
      </c>
      <c r="AR46">
        <v>0</v>
      </c>
      <c r="AS46">
        <v>0.32758620689655199</v>
      </c>
      <c r="AT46">
        <v>0.242718446601942</v>
      </c>
      <c r="AU46">
        <v>0.29126213592233002</v>
      </c>
      <c r="AV46">
        <v>0</v>
      </c>
      <c r="AW46">
        <v>8.6124401913875603E-2</v>
      </c>
      <c r="AX46">
        <v>0</v>
      </c>
      <c r="AY46">
        <v>0.39455039508196699</v>
      </c>
      <c r="AZ46">
        <v>0</v>
      </c>
      <c r="BA46" t="s">
        <v>10</v>
      </c>
    </row>
    <row r="47" spans="1:53">
      <c r="A47">
        <v>101312</v>
      </c>
      <c r="B47">
        <v>3022071</v>
      </c>
      <c r="C47" t="s">
        <v>68</v>
      </c>
      <c r="D47" t="s">
        <v>12</v>
      </c>
      <c r="E47">
        <v>0</v>
      </c>
      <c r="F47">
        <v>1</v>
      </c>
      <c r="G47">
        <v>0</v>
      </c>
      <c r="H47">
        <v>0</v>
      </c>
      <c r="I47">
        <v>3</v>
      </c>
      <c r="J47">
        <v>0</v>
      </c>
      <c r="K47">
        <v>287</v>
      </c>
      <c r="L47">
        <v>287</v>
      </c>
      <c r="M47">
        <v>91</v>
      </c>
      <c r="N47">
        <v>196</v>
      </c>
      <c r="O47">
        <v>0</v>
      </c>
      <c r="P47">
        <v>0</v>
      </c>
      <c r="Q47">
        <v>0</v>
      </c>
      <c r="R47">
        <v>0</v>
      </c>
      <c r="S47">
        <v>0</v>
      </c>
      <c r="T47">
        <v>0.19860627177700299</v>
      </c>
      <c r="U47">
        <v>0.33904109589041098</v>
      </c>
      <c r="V47">
        <v>0</v>
      </c>
      <c r="W47">
        <v>0</v>
      </c>
      <c r="X47">
        <v>0.45804195804195802</v>
      </c>
      <c r="Y47">
        <v>0.17482517482517501</v>
      </c>
      <c r="Z47">
        <v>0.13986013986014001</v>
      </c>
      <c r="AA47">
        <v>0.160839160839161</v>
      </c>
      <c r="AB47">
        <v>3.4965034965035002E-2</v>
      </c>
      <c r="AC47">
        <v>2.44755244755245E-2</v>
      </c>
      <c r="AD47">
        <v>6.9930069930069904E-3</v>
      </c>
      <c r="AE47">
        <v>0</v>
      </c>
      <c r="AF47">
        <v>0</v>
      </c>
      <c r="AG47">
        <v>0</v>
      </c>
      <c r="AH47">
        <v>0</v>
      </c>
      <c r="AI47">
        <v>0</v>
      </c>
      <c r="AJ47">
        <v>0</v>
      </c>
      <c r="AK47">
        <v>0</v>
      </c>
      <c r="AL47">
        <v>0.35384615384615398</v>
      </c>
      <c r="AM47">
        <v>0.65641025641025597</v>
      </c>
      <c r="AN47">
        <v>0.65641025641025597</v>
      </c>
      <c r="AO47">
        <v>0</v>
      </c>
      <c r="AP47">
        <v>0</v>
      </c>
      <c r="AQ47">
        <v>0</v>
      </c>
      <c r="AR47">
        <v>6.8493150684931503E-3</v>
      </c>
      <c r="AS47">
        <v>0.45251396648044701</v>
      </c>
      <c r="AT47">
        <v>0</v>
      </c>
      <c r="AU47">
        <v>0</v>
      </c>
      <c r="AV47">
        <v>0</v>
      </c>
      <c r="AW47">
        <v>9.7560975609756101E-2</v>
      </c>
      <c r="AX47">
        <v>0</v>
      </c>
      <c r="AY47">
        <v>0.266748194117647</v>
      </c>
      <c r="AZ47">
        <v>0</v>
      </c>
      <c r="BA47" t="s">
        <v>10</v>
      </c>
    </row>
    <row r="48" spans="1:53">
      <c r="A48">
        <v>101313</v>
      </c>
      <c r="B48">
        <v>3022072</v>
      </c>
      <c r="C48" t="s">
        <v>69</v>
      </c>
      <c r="D48" t="s">
        <v>12</v>
      </c>
      <c r="E48">
        <v>0</v>
      </c>
      <c r="F48">
        <v>1</v>
      </c>
      <c r="G48">
        <v>0</v>
      </c>
      <c r="H48">
        <v>0</v>
      </c>
      <c r="I48">
        <v>4</v>
      </c>
      <c r="J48">
        <v>0</v>
      </c>
      <c r="K48">
        <v>334</v>
      </c>
      <c r="L48">
        <v>334</v>
      </c>
      <c r="M48">
        <v>0</v>
      </c>
      <c r="N48">
        <v>0</v>
      </c>
      <c r="O48">
        <v>334</v>
      </c>
      <c r="P48">
        <v>0</v>
      </c>
      <c r="Q48">
        <v>0</v>
      </c>
      <c r="R48">
        <v>0</v>
      </c>
      <c r="S48">
        <v>0</v>
      </c>
      <c r="T48">
        <v>0.23652694610778399</v>
      </c>
      <c r="U48">
        <v>0.48615384615384616</v>
      </c>
      <c r="V48">
        <v>0</v>
      </c>
      <c r="W48">
        <v>0</v>
      </c>
      <c r="X48">
        <v>0.44444444444444398</v>
      </c>
      <c r="Y48">
        <v>0.15015015015015001</v>
      </c>
      <c r="Z48">
        <v>0.135135135135135</v>
      </c>
      <c r="AA48">
        <v>0.156156156156156</v>
      </c>
      <c r="AB48">
        <v>5.4054054054054099E-2</v>
      </c>
      <c r="AC48">
        <v>5.1051051051051101E-2</v>
      </c>
      <c r="AD48">
        <v>9.0090090090090107E-3</v>
      </c>
      <c r="AE48">
        <v>0</v>
      </c>
      <c r="AF48">
        <v>0</v>
      </c>
      <c r="AG48">
        <v>0</v>
      </c>
      <c r="AH48">
        <v>0</v>
      </c>
      <c r="AI48">
        <v>0</v>
      </c>
      <c r="AJ48">
        <v>0</v>
      </c>
      <c r="AK48">
        <v>0</v>
      </c>
      <c r="AL48">
        <v>4.51807228915663E-2</v>
      </c>
      <c r="AM48">
        <v>7.5301204819277101E-2</v>
      </c>
      <c r="AN48">
        <v>0.22891566265060201</v>
      </c>
      <c r="AO48">
        <v>0</v>
      </c>
      <c r="AP48">
        <v>0</v>
      </c>
      <c r="AQ48">
        <v>0</v>
      </c>
      <c r="AR48">
        <v>6.1538461538461538E-3</v>
      </c>
      <c r="AS48">
        <v>0</v>
      </c>
      <c r="AT48">
        <v>0.14179104477611901</v>
      </c>
      <c r="AU48">
        <v>0.23507462686567199</v>
      </c>
      <c r="AV48">
        <v>0</v>
      </c>
      <c r="AW48">
        <v>9.8802395209580798E-2</v>
      </c>
      <c r="AX48">
        <v>0</v>
      </c>
      <c r="AY48">
        <v>0.26693759393939398</v>
      </c>
      <c r="AZ48">
        <v>0</v>
      </c>
      <c r="BA48" t="s">
        <v>10</v>
      </c>
    </row>
    <row r="49" spans="1:53">
      <c r="A49">
        <v>101314</v>
      </c>
      <c r="B49">
        <v>3022073</v>
      </c>
      <c r="C49" t="s">
        <v>36</v>
      </c>
      <c r="D49" t="s">
        <v>12</v>
      </c>
      <c r="E49">
        <v>0</v>
      </c>
      <c r="F49">
        <v>1</v>
      </c>
      <c r="G49">
        <v>0</v>
      </c>
      <c r="H49">
        <v>0</v>
      </c>
      <c r="I49">
        <v>7</v>
      </c>
      <c r="J49">
        <v>0</v>
      </c>
      <c r="K49">
        <v>652</v>
      </c>
      <c r="L49">
        <v>652</v>
      </c>
      <c r="M49">
        <v>89</v>
      </c>
      <c r="N49">
        <v>181</v>
      </c>
      <c r="O49">
        <v>382</v>
      </c>
      <c r="P49">
        <v>0</v>
      </c>
      <c r="Q49">
        <v>0</v>
      </c>
      <c r="R49">
        <v>0</v>
      </c>
      <c r="S49">
        <v>0</v>
      </c>
      <c r="T49">
        <v>0.13803680981595101</v>
      </c>
      <c r="U49">
        <v>0.26179604261796041</v>
      </c>
      <c r="V49">
        <v>0</v>
      </c>
      <c r="W49">
        <v>0</v>
      </c>
      <c r="X49">
        <v>0.599690880989181</v>
      </c>
      <c r="Y49">
        <v>0.17310664605873299</v>
      </c>
      <c r="Z49">
        <v>1.54559505409583E-2</v>
      </c>
      <c r="AA49">
        <v>0.17465224111282801</v>
      </c>
      <c r="AB49">
        <v>2.16383307573416E-2</v>
      </c>
      <c r="AC49">
        <v>1.39103554868624E-2</v>
      </c>
      <c r="AD49">
        <v>1.5455950540958299E-3</v>
      </c>
      <c r="AE49">
        <v>0</v>
      </c>
      <c r="AF49">
        <v>0</v>
      </c>
      <c r="AG49">
        <v>0</v>
      </c>
      <c r="AH49">
        <v>0</v>
      </c>
      <c r="AI49">
        <v>0</v>
      </c>
      <c r="AJ49">
        <v>0</v>
      </c>
      <c r="AK49">
        <v>0</v>
      </c>
      <c r="AL49">
        <v>0.118491921005386</v>
      </c>
      <c r="AM49">
        <v>0.217235188509874</v>
      </c>
      <c r="AN49">
        <v>0.31777378815080798</v>
      </c>
      <c r="AO49">
        <v>0</v>
      </c>
      <c r="AP49">
        <v>0</v>
      </c>
      <c r="AQ49">
        <v>0</v>
      </c>
      <c r="AR49">
        <v>4.5662100456621002E-3</v>
      </c>
      <c r="AS49">
        <v>0.252873563218391</v>
      </c>
      <c r="AT49">
        <v>0.181034482758621</v>
      </c>
      <c r="AU49">
        <v>0.21551724137931</v>
      </c>
      <c r="AV49">
        <v>0</v>
      </c>
      <c r="AW49">
        <v>7.5153374233128803E-2</v>
      </c>
      <c r="AX49">
        <v>0</v>
      </c>
      <c r="AY49">
        <v>0.311054059272727</v>
      </c>
      <c r="AZ49">
        <v>0</v>
      </c>
      <c r="BA49" t="s">
        <v>10</v>
      </c>
    </row>
    <row r="50" spans="1:53">
      <c r="A50">
        <v>131617</v>
      </c>
      <c r="B50">
        <v>3022076</v>
      </c>
      <c r="C50" t="s">
        <v>90</v>
      </c>
      <c r="D50" t="s">
        <v>12</v>
      </c>
      <c r="E50">
        <v>0</v>
      </c>
      <c r="F50">
        <v>1</v>
      </c>
      <c r="G50">
        <v>0</v>
      </c>
      <c r="H50">
        <v>0</v>
      </c>
      <c r="I50">
        <v>7</v>
      </c>
      <c r="J50">
        <v>0</v>
      </c>
      <c r="K50">
        <v>433</v>
      </c>
      <c r="L50">
        <v>433</v>
      </c>
      <c r="M50">
        <v>59</v>
      </c>
      <c r="N50">
        <v>120</v>
      </c>
      <c r="O50">
        <v>254</v>
      </c>
      <c r="P50">
        <v>0</v>
      </c>
      <c r="Q50">
        <v>0</v>
      </c>
      <c r="R50">
        <v>0</v>
      </c>
      <c r="S50">
        <v>2</v>
      </c>
      <c r="T50">
        <v>0.19630484988452701</v>
      </c>
      <c r="U50">
        <v>0.43807339449541283</v>
      </c>
      <c r="V50">
        <v>0</v>
      </c>
      <c r="W50">
        <v>0</v>
      </c>
      <c r="X50">
        <v>0.27146171693735499</v>
      </c>
      <c r="Y50">
        <v>7.6566125290023199E-2</v>
      </c>
      <c r="Z50">
        <v>1.8561484918793499E-2</v>
      </c>
      <c r="AA50">
        <v>0.18793503480278401</v>
      </c>
      <c r="AB50">
        <v>0.40139211136891001</v>
      </c>
      <c r="AC50">
        <v>1.6241299303944301E-2</v>
      </c>
      <c r="AD50">
        <v>2.7842227378190299E-2</v>
      </c>
      <c r="AE50">
        <v>0</v>
      </c>
      <c r="AF50">
        <v>0</v>
      </c>
      <c r="AG50">
        <v>0</v>
      </c>
      <c r="AH50">
        <v>0</v>
      </c>
      <c r="AI50">
        <v>0</v>
      </c>
      <c r="AJ50">
        <v>0</v>
      </c>
      <c r="AK50">
        <v>0</v>
      </c>
      <c r="AL50">
        <v>0.20320855614973299</v>
      </c>
      <c r="AM50">
        <v>0.35828877005347598</v>
      </c>
      <c r="AN50">
        <v>0.55614973262032097</v>
      </c>
      <c r="AO50">
        <v>0</v>
      </c>
      <c r="AP50">
        <v>0</v>
      </c>
      <c r="AQ50">
        <v>0</v>
      </c>
      <c r="AR50">
        <v>4.5871559633027525E-3</v>
      </c>
      <c r="AS50">
        <v>0.46296296296296302</v>
      </c>
      <c r="AT50">
        <v>0.16574585635359099</v>
      </c>
      <c r="AU50">
        <v>0.21546961325966901</v>
      </c>
      <c r="AV50">
        <v>0</v>
      </c>
      <c r="AW50">
        <v>0.17090069284064699</v>
      </c>
      <c r="AX50">
        <v>0</v>
      </c>
      <c r="AY50">
        <v>0.33219201732522802</v>
      </c>
      <c r="AZ50">
        <v>0</v>
      </c>
      <c r="BA50" t="s">
        <v>10</v>
      </c>
    </row>
    <row r="51" spans="1:53">
      <c r="A51">
        <v>131970</v>
      </c>
      <c r="B51">
        <v>3022077</v>
      </c>
      <c r="C51" t="s">
        <v>224</v>
      </c>
      <c r="D51" t="s">
        <v>12</v>
      </c>
      <c r="E51">
        <v>0</v>
      </c>
      <c r="F51">
        <v>1</v>
      </c>
      <c r="G51">
        <v>0</v>
      </c>
      <c r="H51">
        <v>0</v>
      </c>
      <c r="I51">
        <v>7</v>
      </c>
      <c r="J51">
        <v>0</v>
      </c>
      <c r="K51">
        <v>631</v>
      </c>
      <c r="L51">
        <v>631</v>
      </c>
      <c r="M51">
        <v>137</v>
      </c>
      <c r="N51">
        <v>205</v>
      </c>
      <c r="O51">
        <v>289</v>
      </c>
      <c r="P51">
        <v>0</v>
      </c>
      <c r="Q51">
        <v>0</v>
      </c>
      <c r="R51">
        <v>0</v>
      </c>
      <c r="S51">
        <v>0</v>
      </c>
      <c r="T51">
        <v>0.32012678288431101</v>
      </c>
      <c r="U51">
        <v>0.60629921259842523</v>
      </c>
      <c r="V51">
        <v>0</v>
      </c>
      <c r="W51">
        <v>0</v>
      </c>
      <c r="X51">
        <v>1.11821086261981E-2</v>
      </c>
      <c r="Y51">
        <v>6.2300319488817903E-2</v>
      </c>
      <c r="Z51">
        <v>4.7923322683706103E-3</v>
      </c>
      <c r="AA51">
        <v>7.8274760383386599E-2</v>
      </c>
      <c r="AB51">
        <v>0.12619808306709299</v>
      </c>
      <c r="AC51">
        <v>0.495207667731629</v>
      </c>
      <c r="AD51">
        <v>0.22204472843450501</v>
      </c>
      <c r="AE51">
        <v>0</v>
      </c>
      <c r="AF51">
        <v>0</v>
      </c>
      <c r="AG51">
        <v>0</v>
      </c>
      <c r="AH51">
        <v>0</v>
      </c>
      <c r="AI51">
        <v>0</v>
      </c>
      <c r="AJ51">
        <v>0</v>
      </c>
      <c r="AK51">
        <v>0</v>
      </c>
      <c r="AL51">
        <v>0.16194331983805699</v>
      </c>
      <c r="AM51">
        <v>0.28744939271255099</v>
      </c>
      <c r="AN51">
        <v>0.40283400809716602</v>
      </c>
      <c r="AO51">
        <v>0</v>
      </c>
      <c r="AP51">
        <v>0</v>
      </c>
      <c r="AQ51">
        <v>0</v>
      </c>
      <c r="AR51">
        <v>0</v>
      </c>
      <c r="AS51">
        <v>0.48484848484848497</v>
      </c>
      <c r="AT51">
        <v>0.26966292134831499</v>
      </c>
      <c r="AU51">
        <v>0.34082397003745302</v>
      </c>
      <c r="AV51">
        <v>0</v>
      </c>
      <c r="AW51">
        <v>9.5087163232963595E-2</v>
      </c>
      <c r="AX51">
        <v>0</v>
      </c>
      <c r="AY51">
        <v>0.40456604156118098</v>
      </c>
      <c r="AZ51">
        <v>0</v>
      </c>
      <c r="BA51" t="s">
        <v>10</v>
      </c>
    </row>
    <row r="52" spans="1:53">
      <c r="A52">
        <v>133364</v>
      </c>
      <c r="B52">
        <v>3022078</v>
      </c>
      <c r="C52" t="s">
        <v>67</v>
      </c>
      <c r="D52" t="s">
        <v>12</v>
      </c>
      <c r="E52">
        <v>0</v>
      </c>
      <c r="F52">
        <v>1</v>
      </c>
      <c r="G52">
        <v>0</v>
      </c>
      <c r="H52">
        <v>0</v>
      </c>
      <c r="I52">
        <v>7</v>
      </c>
      <c r="J52">
        <v>0</v>
      </c>
      <c r="K52">
        <v>237</v>
      </c>
      <c r="L52">
        <v>237</v>
      </c>
      <c r="M52">
        <v>38</v>
      </c>
      <c r="N52">
        <v>82</v>
      </c>
      <c r="O52">
        <v>117</v>
      </c>
      <c r="P52">
        <v>0</v>
      </c>
      <c r="Q52">
        <v>0</v>
      </c>
      <c r="R52">
        <v>0</v>
      </c>
      <c r="S52">
        <v>1</v>
      </c>
      <c r="T52">
        <v>2.9535864978902999E-2</v>
      </c>
      <c r="U52">
        <v>0.11627906976744186</v>
      </c>
      <c r="V52">
        <v>0</v>
      </c>
      <c r="W52">
        <v>0</v>
      </c>
      <c r="X52">
        <v>0.84978540772532196</v>
      </c>
      <c r="Y52">
        <v>0.128755364806867</v>
      </c>
      <c r="Z52">
        <v>1.28755364806867E-2</v>
      </c>
      <c r="AA52">
        <v>0</v>
      </c>
      <c r="AB52">
        <v>8.58369098712446E-3</v>
      </c>
      <c r="AC52">
        <v>0</v>
      </c>
      <c r="AD52">
        <v>0</v>
      </c>
      <c r="AE52">
        <v>0</v>
      </c>
      <c r="AF52">
        <v>0</v>
      </c>
      <c r="AG52">
        <v>0</v>
      </c>
      <c r="AH52">
        <v>0</v>
      </c>
      <c r="AI52">
        <v>0</v>
      </c>
      <c r="AJ52">
        <v>0</v>
      </c>
      <c r="AK52">
        <v>0</v>
      </c>
      <c r="AL52">
        <v>3.0150753768844199E-2</v>
      </c>
      <c r="AM52">
        <v>4.5226130653266298E-2</v>
      </c>
      <c r="AN52">
        <v>5.0251256281407003E-2</v>
      </c>
      <c r="AO52">
        <v>0</v>
      </c>
      <c r="AP52">
        <v>0</v>
      </c>
      <c r="AQ52">
        <v>0</v>
      </c>
      <c r="AR52">
        <v>0</v>
      </c>
      <c r="AS52">
        <v>0.36363636363636398</v>
      </c>
      <c r="AT52">
        <v>4.9019607843137303E-2</v>
      </c>
      <c r="AU52">
        <v>8.8235294117647106E-2</v>
      </c>
      <c r="AV52">
        <v>0</v>
      </c>
      <c r="AW52">
        <v>7.5949367088607597E-2</v>
      </c>
      <c r="AX52">
        <v>0</v>
      </c>
      <c r="AY52">
        <v>0.34225874015151497</v>
      </c>
      <c r="AZ52">
        <v>0</v>
      </c>
      <c r="BA52" t="s">
        <v>10</v>
      </c>
    </row>
    <row r="53" spans="1:53">
      <c r="A53">
        <v>133365</v>
      </c>
      <c r="B53">
        <v>3022079</v>
      </c>
      <c r="C53" t="s">
        <v>20</v>
      </c>
      <c r="D53" t="s">
        <v>12</v>
      </c>
      <c r="E53">
        <v>0</v>
      </c>
      <c r="F53">
        <v>1</v>
      </c>
      <c r="G53">
        <v>0</v>
      </c>
      <c r="H53">
        <v>0</v>
      </c>
      <c r="I53">
        <v>7</v>
      </c>
      <c r="J53">
        <v>0</v>
      </c>
      <c r="K53">
        <v>452</v>
      </c>
      <c r="L53">
        <v>452</v>
      </c>
      <c r="M53">
        <v>73</v>
      </c>
      <c r="N53">
        <v>141</v>
      </c>
      <c r="O53">
        <v>238</v>
      </c>
      <c r="P53">
        <v>0</v>
      </c>
      <c r="Q53">
        <v>0</v>
      </c>
      <c r="R53">
        <v>0</v>
      </c>
      <c r="S53">
        <v>0</v>
      </c>
      <c r="T53">
        <v>4.8672566371681401E-2</v>
      </c>
      <c r="U53">
        <v>6.637168141592921E-2</v>
      </c>
      <c r="V53">
        <v>0</v>
      </c>
      <c r="W53">
        <v>0</v>
      </c>
      <c r="X53">
        <v>0.83628318584070804</v>
      </c>
      <c r="Y53">
        <v>0.13938053097345099</v>
      </c>
      <c r="Z53">
        <v>6.6371681415929203E-3</v>
      </c>
      <c r="AA53">
        <v>1.3274336283185801E-2</v>
      </c>
      <c r="AB53">
        <v>4.4247787610619503E-3</v>
      </c>
      <c r="AC53">
        <v>0</v>
      </c>
      <c r="AD53">
        <v>0</v>
      </c>
      <c r="AE53">
        <v>0</v>
      </c>
      <c r="AF53">
        <v>0</v>
      </c>
      <c r="AG53">
        <v>0</v>
      </c>
      <c r="AH53">
        <v>0</v>
      </c>
      <c r="AI53">
        <v>0</v>
      </c>
      <c r="AJ53">
        <v>0</v>
      </c>
      <c r="AK53">
        <v>0</v>
      </c>
      <c r="AL53">
        <v>1.31926121372032E-2</v>
      </c>
      <c r="AM53">
        <v>4.2216358839050103E-2</v>
      </c>
      <c r="AN53">
        <v>6.3324538258575203E-2</v>
      </c>
      <c r="AO53">
        <v>0</v>
      </c>
      <c r="AP53">
        <v>0</v>
      </c>
      <c r="AQ53">
        <v>0</v>
      </c>
      <c r="AR53">
        <v>0</v>
      </c>
      <c r="AS53">
        <v>0.38805970149253699</v>
      </c>
      <c r="AT53">
        <v>2.1834061135371199E-2</v>
      </c>
      <c r="AU53">
        <v>3.9301310043668103E-2</v>
      </c>
      <c r="AV53">
        <v>0</v>
      </c>
      <c r="AW53">
        <v>8.8495575221238902E-3</v>
      </c>
      <c r="AX53">
        <v>0</v>
      </c>
      <c r="AY53">
        <v>0.39875951818181798</v>
      </c>
      <c r="AZ53">
        <v>0</v>
      </c>
      <c r="BA53" t="s">
        <v>10</v>
      </c>
    </row>
    <row r="54" spans="1:53">
      <c r="A54">
        <v>101315</v>
      </c>
      <c r="B54">
        <v>3023300</v>
      </c>
      <c r="C54" t="s">
        <v>225</v>
      </c>
      <c r="D54" t="s">
        <v>12</v>
      </c>
      <c r="E54">
        <v>0</v>
      </c>
      <c r="F54">
        <v>1</v>
      </c>
      <c r="G54">
        <v>0</v>
      </c>
      <c r="H54">
        <v>0</v>
      </c>
      <c r="I54">
        <v>7</v>
      </c>
      <c r="J54">
        <v>0</v>
      </c>
      <c r="K54">
        <v>209</v>
      </c>
      <c r="L54">
        <v>209</v>
      </c>
      <c r="M54">
        <v>29</v>
      </c>
      <c r="N54">
        <v>60</v>
      </c>
      <c r="O54">
        <v>120</v>
      </c>
      <c r="P54">
        <v>0</v>
      </c>
      <c r="Q54">
        <v>0</v>
      </c>
      <c r="R54">
        <v>0</v>
      </c>
      <c r="S54">
        <v>0</v>
      </c>
      <c r="T54">
        <v>0.25358851674641097</v>
      </c>
      <c r="U54">
        <v>0.43689320388349512</v>
      </c>
      <c r="V54">
        <v>0</v>
      </c>
      <c r="W54">
        <v>0</v>
      </c>
      <c r="X54">
        <v>0.13106796116504901</v>
      </c>
      <c r="Y54">
        <v>3.3980582524271802E-2</v>
      </c>
      <c r="Z54">
        <v>0.111650485436893</v>
      </c>
      <c r="AA54">
        <v>0.19902912621359201</v>
      </c>
      <c r="AB54">
        <v>0.475728155339806</v>
      </c>
      <c r="AC54">
        <v>3.3980582524271802E-2</v>
      </c>
      <c r="AD54">
        <v>1.45631067961165E-2</v>
      </c>
      <c r="AE54">
        <v>0</v>
      </c>
      <c r="AF54">
        <v>0</v>
      </c>
      <c r="AG54">
        <v>0</v>
      </c>
      <c r="AH54">
        <v>0</v>
      </c>
      <c r="AI54">
        <v>0</v>
      </c>
      <c r="AJ54">
        <v>0</v>
      </c>
      <c r="AK54">
        <v>0</v>
      </c>
      <c r="AL54">
        <v>0.109826589595376</v>
      </c>
      <c r="AM54">
        <v>0.20809248554913301</v>
      </c>
      <c r="AN54">
        <v>0.30635838150289002</v>
      </c>
      <c r="AO54">
        <v>0</v>
      </c>
      <c r="AP54">
        <v>0</v>
      </c>
      <c r="AQ54">
        <v>0</v>
      </c>
      <c r="AR54">
        <v>9.7087378640776691E-3</v>
      </c>
      <c r="AS54">
        <v>0.30357142857142899</v>
      </c>
      <c r="AT54">
        <v>0.115384615384615</v>
      </c>
      <c r="AU54">
        <v>0.21153846153846201</v>
      </c>
      <c r="AV54">
        <v>0</v>
      </c>
      <c r="AW54">
        <v>7.6555023923445001E-2</v>
      </c>
      <c r="AX54">
        <v>0</v>
      </c>
      <c r="AY54">
        <v>0.35425718126801198</v>
      </c>
      <c r="AZ54">
        <v>0</v>
      </c>
      <c r="BA54" t="s">
        <v>10</v>
      </c>
    </row>
    <row r="55" spans="1:53">
      <c r="A55">
        <v>101316</v>
      </c>
      <c r="B55">
        <v>3023302</v>
      </c>
      <c r="C55" t="s">
        <v>29</v>
      </c>
      <c r="D55" t="s">
        <v>12</v>
      </c>
      <c r="E55">
        <v>0</v>
      </c>
      <c r="F55">
        <v>1</v>
      </c>
      <c r="G55">
        <v>0</v>
      </c>
      <c r="H55">
        <v>0</v>
      </c>
      <c r="I55">
        <v>7</v>
      </c>
      <c r="J55">
        <v>0</v>
      </c>
      <c r="K55">
        <v>197</v>
      </c>
      <c r="L55">
        <v>197</v>
      </c>
      <c r="M55">
        <v>27</v>
      </c>
      <c r="N55">
        <v>59</v>
      </c>
      <c r="O55">
        <v>111</v>
      </c>
      <c r="P55">
        <v>0</v>
      </c>
      <c r="Q55">
        <v>0</v>
      </c>
      <c r="R55">
        <v>0</v>
      </c>
      <c r="S55">
        <v>0</v>
      </c>
      <c r="T55">
        <v>3.0456852791878201E-2</v>
      </c>
      <c r="U55">
        <v>8.6124401913875603E-2</v>
      </c>
      <c r="V55">
        <v>0</v>
      </c>
      <c r="W55">
        <v>0</v>
      </c>
      <c r="X55">
        <v>0.71573604060913698</v>
      </c>
      <c r="Y55">
        <v>0.131979695431472</v>
      </c>
      <c r="Z55">
        <v>5.0761421319797002E-2</v>
      </c>
      <c r="AA55">
        <v>6.0913705583756299E-2</v>
      </c>
      <c r="AB55">
        <v>3.0456852791878201E-2</v>
      </c>
      <c r="AC55">
        <v>1.01522842639594E-2</v>
      </c>
      <c r="AD55">
        <v>0</v>
      </c>
      <c r="AE55">
        <v>0</v>
      </c>
      <c r="AF55">
        <v>0</v>
      </c>
      <c r="AG55">
        <v>0</v>
      </c>
      <c r="AH55">
        <v>0</v>
      </c>
      <c r="AI55">
        <v>0</v>
      </c>
      <c r="AJ55">
        <v>0</v>
      </c>
      <c r="AK55">
        <v>0</v>
      </c>
      <c r="AL55">
        <v>5.29411764705882E-2</v>
      </c>
      <c r="AM55">
        <v>8.2352941176470601E-2</v>
      </c>
      <c r="AN55">
        <v>0.105882352941176</v>
      </c>
      <c r="AO55">
        <v>0</v>
      </c>
      <c r="AP55">
        <v>0</v>
      </c>
      <c r="AQ55">
        <v>0</v>
      </c>
      <c r="AR55">
        <v>0</v>
      </c>
      <c r="AS55">
        <v>0.157894736842105</v>
      </c>
      <c r="AT55">
        <v>1.9801980198019799E-2</v>
      </c>
      <c r="AU55">
        <v>7.9207920792079195E-2</v>
      </c>
      <c r="AV55">
        <v>0</v>
      </c>
      <c r="AW55">
        <v>4.0609137055837602E-2</v>
      </c>
      <c r="AX55">
        <v>0</v>
      </c>
      <c r="AY55">
        <v>0.26717341707317099</v>
      </c>
      <c r="AZ55">
        <v>0</v>
      </c>
      <c r="BA55" t="s">
        <v>10</v>
      </c>
    </row>
    <row r="56" spans="1:53">
      <c r="A56">
        <v>101317</v>
      </c>
      <c r="B56">
        <v>3023304</v>
      </c>
      <c r="C56" t="s">
        <v>50</v>
      </c>
      <c r="D56" t="s">
        <v>12</v>
      </c>
      <c r="E56">
        <v>0</v>
      </c>
      <c r="F56">
        <v>1</v>
      </c>
      <c r="G56">
        <v>0</v>
      </c>
      <c r="H56">
        <v>0</v>
      </c>
      <c r="I56">
        <v>7</v>
      </c>
      <c r="J56">
        <v>0</v>
      </c>
      <c r="K56">
        <v>228</v>
      </c>
      <c r="L56">
        <v>228</v>
      </c>
      <c r="M56">
        <v>30</v>
      </c>
      <c r="N56">
        <v>79</v>
      </c>
      <c r="O56">
        <v>119</v>
      </c>
      <c r="P56">
        <v>0</v>
      </c>
      <c r="Q56">
        <v>0</v>
      </c>
      <c r="R56">
        <v>0</v>
      </c>
      <c r="S56">
        <v>0</v>
      </c>
      <c r="T56">
        <v>0.13596491228070201</v>
      </c>
      <c r="U56">
        <v>0.2669683257918552</v>
      </c>
      <c r="V56">
        <v>0</v>
      </c>
      <c r="W56">
        <v>0</v>
      </c>
      <c r="X56">
        <v>0.53744493392070503</v>
      </c>
      <c r="Y56">
        <v>2.6431718061673999E-2</v>
      </c>
      <c r="Z56">
        <v>0.101321585903084</v>
      </c>
      <c r="AA56">
        <v>0.11894273127753301</v>
      </c>
      <c r="AB56">
        <v>3.5242290748898703E-2</v>
      </c>
      <c r="AC56">
        <v>0.110132158590308</v>
      </c>
      <c r="AD56">
        <v>7.0484581497797405E-2</v>
      </c>
      <c r="AE56">
        <v>0</v>
      </c>
      <c r="AF56">
        <v>0</v>
      </c>
      <c r="AG56">
        <v>0</v>
      </c>
      <c r="AH56">
        <v>0</v>
      </c>
      <c r="AI56">
        <v>0</v>
      </c>
      <c r="AJ56">
        <v>0</v>
      </c>
      <c r="AK56">
        <v>0</v>
      </c>
      <c r="AL56">
        <v>8.1632653061224497E-2</v>
      </c>
      <c r="AM56">
        <v>0.11734693877551</v>
      </c>
      <c r="AN56">
        <v>0.147959183673469</v>
      </c>
      <c r="AO56">
        <v>0</v>
      </c>
      <c r="AP56">
        <v>0</v>
      </c>
      <c r="AQ56">
        <v>0</v>
      </c>
      <c r="AR56">
        <v>0</v>
      </c>
      <c r="AS56">
        <v>0.405797101449275</v>
      </c>
      <c r="AT56">
        <v>7.0707070707070704E-2</v>
      </c>
      <c r="AU56">
        <v>9.0909090909090898E-2</v>
      </c>
      <c r="AV56">
        <v>0</v>
      </c>
      <c r="AW56">
        <v>4.8245614035087703E-2</v>
      </c>
      <c r="AX56">
        <v>0</v>
      </c>
      <c r="AY56">
        <v>0.42508172368000002</v>
      </c>
      <c r="AZ56">
        <v>0</v>
      </c>
      <c r="BA56" t="s">
        <v>10</v>
      </c>
    </row>
    <row r="57" spans="1:53">
      <c r="A57">
        <v>101318</v>
      </c>
      <c r="B57">
        <v>3023305</v>
      </c>
      <c r="C57" t="s">
        <v>59</v>
      </c>
      <c r="D57" t="s">
        <v>12</v>
      </c>
      <c r="E57">
        <v>0</v>
      </c>
      <c r="F57">
        <v>1</v>
      </c>
      <c r="G57">
        <v>0</v>
      </c>
      <c r="H57">
        <v>0</v>
      </c>
      <c r="I57">
        <v>7</v>
      </c>
      <c r="J57">
        <v>0</v>
      </c>
      <c r="K57">
        <v>146</v>
      </c>
      <c r="L57">
        <v>146</v>
      </c>
      <c r="M57">
        <v>19</v>
      </c>
      <c r="N57">
        <v>41</v>
      </c>
      <c r="O57">
        <v>86</v>
      </c>
      <c r="P57">
        <v>0</v>
      </c>
      <c r="Q57">
        <v>0</v>
      </c>
      <c r="R57">
        <v>0</v>
      </c>
      <c r="S57">
        <v>0</v>
      </c>
      <c r="T57">
        <v>5.4794520547945202E-2</v>
      </c>
      <c r="U57">
        <v>4.7945205479452052E-2</v>
      </c>
      <c r="V57">
        <v>0</v>
      </c>
      <c r="W57">
        <v>0</v>
      </c>
      <c r="X57">
        <v>0.83448275862068999</v>
      </c>
      <c r="Y57">
        <v>6.2068965517241399E-2</v>
      </c>
      <c r="Z57">
        <v>6.8965517241379301E-3</v>
      </c>
      <c r="AA57">
        <v>9.6551724137931005E-2</v>
      </c>
      <c r="AB57">
        <v>0</v>
      </c>
      <c r="AC57">
        <v>0</v>
      </c>
      <c r="AD57">
        <v>0</v>
      </c>
      <c r="AE57">
        <v>0</v>
      </c>
      <c r="AF57">
        <v>0</v>
      </c>
      <c r="AG57">
        <v>0</v>
      </c>
      <c r="AH57">
        <v>0</v>
      </c>
      <c r="AI57">
        <v>0</v>
      </c>
      <c r="AJ57">
        <v>0</v>
      </c>
      <c r="AK57">
        <v>0</v>
      </c>
      <c r="AL57">
        <v>0</v>
      </c>
      <c r="AM57">
        <v>8.2644628099173608E-3</v>
      </c>
      <c r="AN57">
        <v>1.6528925619834701E-2</v>
      </c>
      <c r="AO57">
        <v>0</v>
      </c>
      <c r="AP57">
        <v>0</v>
      </c>
      <c r="AQ57">
        <v>0</v>
      </c>
      <c r="AR57">
        <v>0</v>
      </c>
      <c r="AS57">
        <v>0.26829268292682901</v>
      </c>
      <c r="AT57">
        <v>3.7499999999999999E-2</v>
      </c>
      <c r="AU57">
        <v>3.7499999999999999E-2</v>
      </c>
      <c r="AV57">
        <v>0</v>
      </c>
      <c r="AW57">
        <v>5.4794520547945202E-2</v>
      </c>
      <c r="AX57">
        <v>0</v>
      </c>
      <c r="AY57">
        <v>0.70475744117647099</v>
      </c>
      <c r="AZ57">
        <v>0</v>
      </c>
      <c r="BA57" t="s">
        <v>10</v>
      </c>
    </row>
    <row r="58" spans="1:53">
      <c r="A58">
        <v>101319</v>
      </c>
      <c r="B58">
        <v>3023307</v>
      </c>
      <c r="C58" t="s">
        <v>77</v>
      </c>
      <c r="D58" t="s">
        <v>12</v>
      </c>
      <c r="E58">
        <v>0</v>
      </c>
      <c r="F58">
        <v>1</v>
      </c>
      <c r="G58">
        <v>0</v>
      </c>
      <c r="H58">
        <v>0</v>
      </c>
      <c r="I58">
        <v>7</v>
      </c>
      <c r="J58">
        <v>0</v>
      </c>
      <c r="K58">
        <v>211</v>
      </c>
      <c r="L58">
        <v>211</v>
      </c>
      <c r="M58">
        <v>30</v>
      </c>
      <c r="N58">
        <v>60</v>
      </c>
      <c r="O58">
        <v>121</v>
      </c>
      <c r="P58">
        <v>0</v>
      </c>
      <c r="Q58">
        <v>0</v>
      </c>
      <c r="R58">
        <v>0</v>
      </c>
      <c r="S58">
        <v>0</v>
      </c>
      <c r="T58">
        <v>6.1611374407582901E-2</v>
      </c>
      <c r="U58">
        <v>0.15238095238095239</v>
      </c>
      <c r="V58">
        <v>0</v>
      </c>
      <c r="W58">
        <v>0</v>
      </c>
      <c r="X58">
        <v>0.417061611374408</v>
      </c>
      <c r="Y58">
        <v>0.11374407582938401</v>
      </c>
      <c r="Z58">
        <v>0.28436018957345999</v>
      </c>
      <c r="AA58">
        <v>0.123222748815166</v>
      </c>
      <c r="AB58">
        <v>5.2132701421800903E-2</v>
      </c>
      <c r="AC58">
        <v>9.4786729857819895E-3</v>
      </c>
      <c r="AD58">
        <v>0</v>
      </c>
      <c r="AE58">
        <v>0</v>
      </c>
      <c r="AF58">
        <v>0</v>
      </c>
      <c r="AG58">
        <v>0</v>
      </c>
      <c r="AH58">
        <v>0</v>
      </c>
      <c r="AI58">
        <v>0</v>
      </c>
      <c r="AJ58">
        <v>0</v>
      </c>
      <c r="AK58">
        <v>0</v>
      </c>
      <c r="AL58">
        <v>3.8888888888888903E-2</v>
      </c>
      <c r="AM58">
        <v>6.1111111111111102E-2</v>
      </c>
      <c r="AN58">
        <v>0.105555555555556</v>
      </c>
      <c r="AO58">
        <v>0</v>
      </c>
      <c r="AP58">
        <v>0</v>
      </c>
      <c r="AQ58">
        <v>0</v>
      </c>
      <c r="AR58">
        <v>0</v>
      </c>
      <c r="AS58">
        <v>0.15</v>
      </c>
      <c r="AT58">
        <v>3.3613445378151301E-2</v>
      </c>
      <c r="AU58">
        <v>5.8823529411764698E-2</v>
      </c>
      <c r="AV58">
        <v>0</v>
      </c>
      <c r="AW58">
        <v>1.4218009478673001E-2</v>
      </c>
      <c r="AX58">
        <v>0</v>
      </c>
      <c r="AY58">
        <v>0.351197919246032</v>
      </c>
      <c r="AZ58">
        <v>0</v>
      </c>
      <c r="BA58" t="s">
        <v>10</v>
      </c>
    </row>
    <row r="59" spans="1:53">
      <c r="A59">
        <v>101321</v>
      </c>
      <c r="B59">
        <v>3023309</v>
      </c>
      <c r="C59" t="s">
        <v>226</v>
      </c>
      <c r="D59" t="s">
        <v>12</v>
      </c>
      <c r="E59">
        <v>0</v>
      </c>
      <c r="F59">
        <v>1</v>
      </c>
      <c r="G59">
        <v>0</v>
      </c>
      <c r="H59">
        <v>0</v>
      </c>
      <c r="I59">
        <v>7</v>
      </c>
      <c r="J59">
        <v>0</v>
      </c>
      <c r="K59">
        <v>210</v>
      </c>
      <c r="L59">
        <v>210</v>
      </c>
      <c r="M59">
        <v>30</v>
      </c>
      <c r="N59">
        <v>60</v>
      </c>
      <c r="O59">
        <v>120</v>
      </c>
      <c r="P59">
        <v>0</v>
      </c>
      <c r="Q59">
        <v>0</v>
      </c>
      <c r="R59">
        <v>0</v>
      </c>
      <c r="S59">
        <v>0</v>
      </c>
      <c r="T59">
        <v>7.1428571428571397E-2</v>
      </c>
      <c r="U59">
        <v>0.18269230769230768</v>
      </c>
      <c r="V59">
        <v>0</v>
      </c>
      <c r="W59">
        <v>0</v>
      </c>
      <c r="X59">
        <v>0.66826923076923095</v>
      </c>
      <c r="Y59">
        <v>7.69230769230769E-2</v>
      </c>
      <c r="Z59">
        <v>0.18269230769230799</v>
      </c>
      <c r="AA59">
        <v>4.80769230769231E-2</v>
      </c>
      <c r="AB59">
        <v>1.9230769230769201E-2</v>
      </c>
      <c r="AC59">
        <v>0</v>
      </c>
      <c r="AD59">
        <v>4.8076923076923097E-3</v>
      </c>
      <c r="AE59">
        <v>0</v>
      </c>
      <c r="AF59">
        <v>0</v>
      </c>
      <c r="AG59">
        <v>0</v>
      </c>
      <c r="AH59">
        <v>0</v>
      </c>
      <c r="AI59">
        <v>0</v>
      </c>
      <c r="AJ59">
        <v>0</v>
      </c>
      <c r="AK59">
        <v>0</v>
      </c>
      <c r="AL59">
        <v>5.5865921787709501E-2</v>
      </c>
      <c r="AM59">
        <v>0.106145251396648</v>
      </c>
      <c r="AN59">
        <v>0.17318435754189901</v>
      </c>
      <c r="AO59">
        <v>0</v>
      </c>
      <c r="AP59">
        <v>0</v>
      </c>
      <c r="AQ59">
        <v>0</v>
      </c>
      <c r="AR59">
        <v>9.6153846153846159E-3</v>
      </c>
      <c r="AS59">
        <v>0.37931034482758602</v>
      </c>
      <c r="AT59">
        <v>0.16504854368932001</v>
      </c>
      <c r="AU59">
        <v>0.223300970873786</v>
      </c>
      <c r="AV59">
        <v>0</v>
      </c>
      <c r="AW59">
        <v>3.3333333333333298E-2</v>
      </c>
      <c r="AX59">
        <v>0</v>
      </c>
      <c r="AY59">
        <v>0.396037478917379</v>
      </c>
      <c r="AZ59">
        <v>0</v>
      </c>
      <c r="BA59" t="s">
        <v>10</v>
      </c>
    </row>
    <row r="60" spans="1:53">
      <c r="A60">
        <v>101323</v>
      </c>
      <c r="B60">
        <v>3023311</v>
      </c>
      <c r="C60" t="s">
        <v>227</v>
      </c>
      <c r="D60" t="s">
        <v>12</v>
      </c>
      <c r="E60">
        <v>0</v>
      </c>
      <c r="F60">
        <v>1</v>
      </c>
      <c r="G60">
        <v>0</v>
      </c>
      <c r="H60">
        <v>0</v>
      </c>
      <c r="I60">
        <v>7</v>
      </c>
      <c r="J60">
        <v>0</v>
      </c>
      <c r="K60">
        <v>419</v>
      </c>
      <c r="L60">
        <v>419</v>
      </c>
      <c r="M60">
        <v>59</v>
      </c>
      <c r="N60">
        <v>120</v>
      </c>
      <c r="O60">
        <v>240</v>
      </c>
      <c r="P60">
        <v>0</v>
      </c>
      <c r="Q60">
        <v>0</v>
      </c>
      <c r="R60">
        <v>0</v>
      </c>
      <c r="S60">
        <v>0</v>
      </c>
      <c r="T60">
        <v>2.8639618138424802E-2</v>
      </c>
      <c r="U60">
        <v>7.1428571428571425E-2</v>
      </c>
      <c r="V60">
        <v>0</v>
      </c>
      <c r="W60">
        <v>0</v>
      </c>
      <c r="X60">
        <v>0.81204819277108398</v>
      </c>
      <c r="Y60">
        <v>6.26506024096386E-2</v>
      </c>
      <c r="Z60">
        <v>2.89156626506024E-2</v>
      </c>
      <c r="AA60">
        <v>3.8554216867469897E-2</v>
      </c>
      <c r="AB60">
        <v>2.40963855421687E-2</v>
      </c>
      <c r="AC60">
        <v>3.3734939759036103E-2</v>
      </c>
      <c r="AD60">
        <v>0</v>
      </c>
      <c r="AE60">
        <v>0</v>
      </c>
      <c r="AF60">
        <v>0</v>
      </c>
      <c r="AG60">
        <v>0</v>
      </c>
      <c r="AH60">
        <v>0</v>
      </c>
      <c r="AI60">
        <v>0</v>
      </c>
      <c r="AJ60">
        <v>0</v>
      </c>
      <c r="AK60">
        <v>0</v>
      </c>
      <c r="AL60">
        <v>8.6592178770949699E-2</v>
      </c>
      <c r="AM60">
        <v>0.13407821229050301</v>
      </c>
      <c r="AN60">
        <v>0.19273743016759801</v>
      </c>
      <c r="AO60">
        <v>0</v>
      </c>
      <c r="AP60">
        <v>0</v>
      </c>
      <c r="AQ60">
        <v>0</v>
      </c>
      <c r="AR60">
        <v>0</v>
      </c>
      <c r="AS60">
        <v>0.36842105263157898</v>
      </c>
      <c r="AT60">
        <v>4.67289719626168E-2</v>
      </c>
      <c r="AU60">
        <v>8.8785046728972E-2</v>
      </c>
      <c r="AV60">
        <v>0</v>
      </c>
      <c r="AW60">
        <v>4.2959427207637201E-2</v>
      </c>
      <c r="AX60">
        <v>0</v>
      </c>
      <c r="AY60">
        <v>0.514518292494481</v>
      </c>
      <c r="AZ60">
        <v>0</v>
      </c>
      <c r="BA60" t="s">
        <v>10</v>
      </c>
    </row>
    <row r="61" spans="1:53">
      <c r="A61">
        <v>101324</v>
      </c>
      <c r="B61">
        <v>3023312</v>
      </c>
      <c r="C61" t="s">
        <v>80</v>
      </c>
      <c r="D61" t="s">
        <v>12</v>
      </c>
      <c r="E61">
        <v>0</v>
      </c>
      <c r="F61">
        <v>1</v>
      </c>
      <c r="G61">
        <v>0</v>
      </c>
      <c r="H61">
        <v>0</v>
      </c>
      <c r="I61">
        <v>7</v>
      </c>
      <c r="J61">
        <v>0</v>
      </c>
      <c r="K61">
        <v>215</v>
      </c>
      <c r="L61">
        <v>215</v>
      </c>
      <c r="M61">
        <v>30</v>
      </c>
      <c r="N61">
        <v>61</v>
      </c>
      <c r="O61">
        <v>124</v>
      </c>
      <c r="P61">
        <v>0</v>
      </c>
      <c r="Q61">
        <v>0</v>
      </c>
      <c r="R61">
        <v>0</v>
      </c>
      <c r="S61">
        <v>0</v>
      </c>
      <c r="T61">
        <v>5.1162790697674397E-2</v>
      </c>
      <c r="U61">
        <v>0.12616822429906541</v>
      </c>
      <c r="V61">
        <v>0</v>
      </c>
      <c r="W61">
        <v>0</v>
      </c>
      <c r="X61">
        <v>0.78504672897196304</v>
      </c>
      <c r="Y61">
        <v>7.9439252336448593E-2</v>
      </c>
      <c r="Z61">
        <v>1.4018691588785E-2</v>
      </c>
      <c r="AA61">
        <v>0.116822429906542</v>
      </c>
      <c r="AB61">
        <v>0</v>
      </c>
      <c r="AC61">
        <v>4.6728971962616802E-3</v>
      </c>
      <c r="AD61">
        <v>0</v>
      </c>
      <c r="AE61">
        <v>0</v>
      </c>
      <c r="AF61">
        <v>0</v>
      </c>
      <c r="AG61">
        <v>0</v>
      </c>
      <c r="AH61">
        <v>0</v>
      </c>
      <c r="AI61">
        <v>0</v>
      </c>
      <c r="AJ61">
        <v>0</v>
      </c>
      <c r="AK61">
        <v>0</v>
      </c>
      <c r="AL61">
        <v>0</v>
      </c>
      <c r="AM61">
        <v>2.2222222222222199E-2</v>
      </c>
      <c r="AN61">
        <v>3.3333333333333298E-2</v>
      </c>
      <c r="AO61">
        <v>0</v>
      </c>
      <c r="AP61">
        <v>0</v>
      </c>
      <c r="AQ61">
        <v>0</v>
      </c>
      <c r="AR61">
        <v>0</v>
      </c>
      <c r="AS61">
        <v>0.32758620689655199</v>
      </c>
      <c r="AT61">
        <v>0.11864406779661001</v>
      </c>
      <c r="AU61">
        <v>0.194915254237288</v>
      </c>
      <c r="AV61">
        <v>0</v>
      </c>
      <c r="AW61">
        <v>2.32558139534884E-2</v>
      </c>
      <c r="AX61">
        <v>0</v>
      </c>
      <c r="AY61">
        <v>0.45640979267175602</v>
      </c>
      <c r="AZ61">
        <v>0</v>
      </c>
      <c r="BA61" t="s">
        <v>10</v>
      </c>
    </row>
    <row r="62" spans="1:53">
      <c r="A62">
        <v>101325</v>
      </c>
      <c r="B62">
        <v>3023313</v>
      </c>
      <c r="C62" t="s">
        <v>228</v>
      </c>
      <c r="D62" t="s">
        <v>12</v>
      </c>
      <c r="E62">
        <v>0</v>
      </c>
      <c r="F62">
        <v>1</v>
      </c>
      <c r="G62">
        <v>0</v>
      </c>
      <c r="H62">
        <v>0</v>
      </c>
      <c r="I62">
        <v>7</v>
      </c>
      <c r="J62">
        <v>0</v>
      </c>
      <c r="K62">
        <v>204</v>
      </c>
      <c r="L62">
        <v>204</v>
      </c>
      <c r="M62">
        <v>30</v>
      </c>
      <c r="N62">
        <v>58</v>
      </c>
      <c r="O62">
        <v>116</v>
      </c>
      <c r="P62">
        <v>0</v>
      </c>
      <c r="Q62">
        <v>0</v>
      </c>
      <c r="R62">
        <v>0</v>
      </c>
      <c r="S62">
        <v>0</v>
      </c>
      <c r="T62">
        <v>0.14215686274509801</v>
      </c>
      <c r="U62">
        <v>0.26829268292682928</v>
      </c>
      <c r="V62">
        <v>0</v>
      </c>
      <c r="W62">
        <v>0</v>
      </c>
      <c r="X62">
        <v>0.40099009900990101</v>
      </c>
      <c r="Y62">
        <v>7.9207920792079195E-2</v>
      </c>
      <c r="Z62">
        <v>7.9207920792079195E-2</v>
      </c>
      <c r="AA62">
        <v>0.21782178217821799</v>
      </c>
      <c r="AB62">
        <v>0.13861386138613899</v>
      </c>
      <c r="AC62">
        <v>1.9801980198019799E-2</v>
      </c>
      <c r="AD62">
        <v>6.43564356435644E-2</v>
      </c>
      <c r="AE62">
        <v>0</v>
      </c>
      <c r="AF62">
        <v>0</v>
      </c>
      <c r="AG62">
        <v>0</v>
      </c>
      <c r="AH62">
        <v>0</v>
      </c>
      <c r="AI62">
        <v>0</v>
      </c>
      <c r="AJ62">
        <v>0</v>
      </c>
      <c r="AK62">
        <v>0</v>
      </c>
      <c r="AL62">
        <v>5.9171597633136098E-2</v>
      </c>
      <c r="AM62">
        <v>0.13017751479289899</v>
      </c>
      <c r="AN62">
        <v>0.218934911242604</v>
      </c>
      <c r="AO62">
        <v>0</v>
      </c>
      <c r="AP62">
        <v>0</v>
      </c>
      <c r="AQ62">
        <v>0</v>
      </c>
      <c r="AR62">
        <v>0</v>
      </c>
      <c r="AS62">
        <v>0.33333333333333298</v>
      </c>
      <c r="AT62">
        <v>0.100917431192661</v>
      </c>
      <c r="AU62">
        <v>0.155963302752294</v>
      </c>
      <c r="AV62">
        <v>0</v>
      </c>
      <c r="AW62">
        <v>8.3333333333333301E-2</v>
      </c>
      <c r="AX62">
        <v>0</v>
      </c>
      <c r="AY62">
        <v>0.30045316323119797</v>
      </c>
      <c r="AZ62">
        <v>0</v>
      </c>
      <c r="BA62" t="s">
        <v>10</v>
      </c>
    </row>
    <row r="63" spans="1:53">
      <c r="A63">
        <v>101326</v>
      </c>
      <c r="B63">
        <v>3023314</v>
      </c>
      <c r="C63" t="s">
        <v>81</v>
      </c>
      <c r="D63" t="s">
        <v>12</v>
      </c>
      <c r="E63">
        <v>0</v>
      </c>
      <c r="F63">
        <v>1</v>
      </c>
      <c r="G63">
        <v>0</v>
      </c>
      <c r="H63">
        <v>0</v>
      </c>
      <c r="I63">
        <v>7</v>
      </c>
      <c r="J63">
        <v>0</v>
      </c>
      <c r="K63">
        <v>211</v>
      </c>
      <c r="L63">
        <v>211</v>
      </c>
      <c r="M63">
        <v>30</v>
      </c>
      <c r="N63">
        <v>61</v>
      </c>
      <c r="O63">
        <v>120</v>
      </c>
      <c r="P63">
        <v>0</v>
      </c>
      <c r="Q63">
        <v>0</v>
      </c>
      <c r="R63">
        <v>0</v>
      </c>
      <c r="S63">
        <v>0</v>
      </c>
      <c r="T63">
        <v>1.8957345971564E-2</v>
      </c>
      <c r="U63">
        <v>6.2200956937799042E-2</v>
      </c>
      <c r="V63">
        <v>0</v>
      </c>
      <c r="W63">
        <v>0</v>
      </c>
      <c r="X63">
        <v>0.48571428571428599</v>
      </c>
      <c r="Y63">
        <v>0.29523809523809502</v>
      </c>
      <c r="Z63">
        <v>4.7619047619047597E-3</v>
      </c>
      <c r="AA63">
        <v>8.0952380952380998E-2</v>
      </c>
      <c r="AB63">
        <v>8.0952380952380998E-2</v>
      </c>
      <c r="AC63">
        <v>4.2857142857142899E-2</v>
      </c>
      <c r="AD63">
        <v>9.5238095238095195E-3</v>
      </c>
      <c r="AE63">
        <v>0</v>
      </c>
      <c r="AF63">
        <v>0</v>
      </c>
      <c r="AG63">
        <v>0</v>
      </c>
      <c r="AH63">
        <v>0</v>
      </c>
      <c r="AI63">
        <v>0</v>
      </c>
      <c r="AJ63">
        <v>0</v>
      </c>
      <c r="AK63">
        <v>0</v>
      </c>
      <c r="AL63">
        <v>5.8139534883720902E-2</v>
      </c>
      <c r="AM63">
        <v>9.3023255813953501E-2</v>
      </c>
      <c r="AN63">
        <v>0.15697674418604701</v>
      </c>
      <c r="AO63">
        <v>0</v>
      </c>
      <c r="AP63">
        <v>0</v>
      </c>
      <c r="AQ63">
        <v>0</v>
      </c>
      <c r="AR63">
        <v>0</v>
      </c>
      <c r="AS63">
        <v>0.32758620689655199</v>
      </c>
      <c r="AT63">
        <v>6.08695652173913E-2</v>
      </c>
      <c r="AU63">
        <v>0.147826086956522</v>
      </c>
      <c r="AV63">
        <v>0</v>
      </c>
      <c r="AW63">
        <v>7.10900473933649E-2</v>
      </c>
      <c r="AX63">
        <v>0</v>
      </c>
      <c r="AY63">
        <v>0.59927437571428599</v>
      </c>
      <c r="AZ63">
        <v>0</v>
      </c>
      <c r="BA63" t="s">
        <v>10</v>
      </c>
    </row>
    <row r="64" spans="1:53">
      <c r="A64">
        <v>101327</v>
      </c>
      <c r="B64">
        <v>3023315</v>
      </c>
      <c r="C64" t="s">
        <v>74</v>
      </c>
      <c r="D64" t="s">
        <v>12</v>
      </c>
      <c r="E64">
        <v>0</v>
      </c>
      <c r="F64">
        <v>1</v>
      </c>
      <c r="G64">
        <v>0</v>
      </c>
      <c r="H64">
        <v>0</v>
      </c>
      <c r="I64">
        <v>7</v>
      </c>
      <c r="J64">
        <v>0</v>
      </c>
      <c r="K64">
        <v>205</v>
      </c>
      <c r="L64">
        <v>205</v>
      </c>
      <c r="M64">
        <v>30</v>
      </c>
      <c r="N64">
        <v>60</v>
      </c>
      <c r="O64">
        <v>115</v>
      </c>
      <c r="P64">
        <v>0</v>
      </c>
      <c r="Q64">
        <v>0</v>
      </c>
      <c r="R64">
        <v>0</v>
      </c>
      <c r="S64">
        <v>1</v>
      </c>
      <c r="T64">
        <v>2.92682926829268E-2</v>
      </c>
      <c r="U64">
        <v>7.3170731707317069E-2</v>
      </c>
      <c r="V64">
        <v>0</v>
      </c>
      <c r="W64">
        <v>0</v>
      </c>
      <c r="X64">
        <v>0.73658536585365897</v>
      </c>
      <c r="Y64">
        <v>9.2682926829268306E-2</v>
      </c>
      <c r="Z64">
        <v>7.3170731707317097E-2</v>
      </c>
      <c r="AA64">
        <v>5.3658536585365901E-2</v>
      </c>
      <c r="AB64">
        <v>4.39024390243902E-2</v>
      </c>
      <c r="AC64">
        <v>0</v>
      </c>
      <c r="AD64">
        <v>0</v>
      </c>
      <c r="AE64">
        <v>0</v>
      </c>
      <c r="AF64">
        <v>0</v>
      </c>
      <c r="AG64">
        <v>0</v>
      </c>
      <c r="AH64">
        <v>0</v>
      </c>
      <c r="AI64">
        <v>0</v>
      </c>
      <c r="AJ64">
        <v>0</v>
      </c>
      <c r="AK64">
        <v>0</v>
      </c>
      <c r="AL64">
        <v>0.108571428571429</v>
      </c>
      <c r="AM64">
        <v>0.154285714285714</v>
      </c>
      <c r="AN64">
        <v>0.22857142857142901</v>
      </c>
      <c r="AO64">
        <v>0</v>
      </c>
      <c r="AP64">
        <v>0</v>
      </c>
      <c r="AQ64">
        <v>0</v>
      </c>
      <c r="AR64">
        <v>0</v>
      </c>
      <c r="AS64">
        <v>0.21052631578947401</v>
      </c>
      <c r="AT64">
        <v>3.2258064516128997E-2</v>
      </c>
      <c r="AU64">
        <v>3.2258064516128997E-2</v>
      </c>
      <c r="AV64">
        <v>0</v>
      </c>
      <c r="AW64">
        <v>0.12195121951219499</v>
      </c>
      <c r="AX64">
        <v>0</v>
      </c>
      <c r="AY64">
        <v>0.525316191428571</v>
      </c>
      <c r="AZ64">
        <v>0</v>
      </c>
      <c r="BA64" t="s">
        <v>10</v>
      </c>
    </row>
    <row r="65" spans="1:53">
      <c r="A65">
        <v>101328</v>
      </c>
      <c r="B65">
        <v>3023316</v>
      </c>
      <c r="C65" t="s">
        <v>87</v>
      </c>
      <c r="D65" t="s">
        <v>12</v>
      </c>
      <c r="E65">
        <v>0</v>
      </c>
      <c r="F65">
        <v>1</v>
      </c>
      <c r="G65">
        <v>0</v>
      </c>
      <c r="H65">
        <v>0</v>
      </c>
      <c r="I65">
        <v>7</v>
      </c>
      <c r="J65">
        <v>0</v>
      </c>
      <c r="K65">
        <v>209</v>
      </c>
      <c r="L65">
        <v>209</v>
      </c>
      <c r="M65">
        <v>29</v>
      </c>
      <c r="N65">
        <v>60</v>
      </c>
      <c r="O65">
        <v>120</v>
      </c>
      <c r="P65">
        <v>0</v>
      </c>
      <c r="Q65">
        <v>0</v>
      </c>
      <c r="R65">
        <v>0</v>
      </c>
      <c r="S65">
        <v>0</v>
      </c>
      <c r="T65">
        <v>7.6555023923445001E-2</v>
      </c>
      <c r="U65">
        <v>8.1339712918660281E-2</v>
      </c>
      <c r="V65">
        <v>0</v>
      </c>
      <c r="W65">
        <v>0</v>
      </c>
      <c r="X65">
        <v>0.57004830917874405</v>
      </c>
      <c r="Y65">
        <v>0.231884057971014</v>
      </c>
      <c r="Z65">
        <v>0.14492753623188401</v>
      </c>
      <c r="AA65">
        <v>4.3478260869565202E-2</v>
      </c>
      <c r="AB65">
        <v>4.8309178743961402E-3</v>
      </c>
      <c r="AC65">
        <v>4.8309178743961402E-3</v>
      </c>
      <c r="AD65">
        <v>0</v>
      </c>
      <c r="AE65">
        <v>0</v>
      </c>
      <c r="AF65">
        <v>0</v>
      </c>
      <c r="AG65">
        <v>0</v>
      </c>
      <c r="AH65">
        <v>0</v>
      </c>
      <c r="AI65">
        <v>0</v>
      </c>
      <c r="AJ65">
        <v>0</v>
      </c>
      <c r="AK65">
        <v>0</v>
      </c>
      <c r="AL65">
        <v>2.9069767441860499E-2</v>
      </c>
      <c r="AM65">
        <v>3.4883720930232599E-2</v>
      </c>
      <c r="AN65">
        <v>4.0697674418604703E-2</v>
      </c>
      <c r="AO65">
        <v>0</v>
      </c>
      <c r="AP65">
        <v>0</v>
      </c>
      <c r="AQ65">
        <v>0</v>
      </c>
      <c r="AR65">
        <v>0</v>
      </c>
      <c r="AS65">
        <v>0.27118644067796599</v>
      </c>
      <c r="AT65">
        <v>2.7272727272727299E-2</v>
      </c>
      <c r="AU65">
        <v>5.4545454545454501E-2</v>
      </c>
      <c r="AV65">
        <v>0</v>
      </c>
      <c r="AW65">
        <v>4.7846889952153103E-2</v>
      </c>
      <c r="AX65">
        <v>0</v>
      </c>
      <c r="AY65">
        <v>0.45645686201550401</v>
      </c>
      <c r="AZ65">
        <v>0</v>
      </c>
      <c r="BA65" t="s">
        <v>10</v>
      </c>
    </row>
    <row r="66" spans="1:53">
      <c r="A66">
        <v>101329</v>
      </c>
      <c r="B66">
        <v>3023317</v>
      </c>
      <c r="C66" t="s">
        <v>229</v>
      </c>
      <c r="D66" t="s">
        <v>12</v>
      </c>
      <c r="E66">
        <v>0</v>
      </c>
      <c r="F66">
        <v>1</v>
      </c>
      <c r="G66">
        <v>0</v>
      </c>
      <c r="H66">
        <v>0</v>
      </c>
      <c r="I66">
        <v>7</v>
      </c>
      <c r="J66">
        <v>0</v>
      </c>
      <c r="K66">
        <v>238</v>
      </c>
      <c r="L66">
        <v>238</v>
      </c>
      <c r="M66">
        <v>30</v>
      </c>
      <c r="N66">
        <v>87</v>
      </c>
      <c r="O66">
        <v>121</v>
      </c>
      <c r="P66">
        <v>0</v>
      </c>
      <c r="Q66">
        <v>0</v>
      </c>
      <c r="R66">
        <v>0</v>
      </c>
      <c r="S66">
        <v>1</v>
      </c>
      <c r="T66">
        <v>0.121848739495798</v>
      </c>
      <c r="U66">
        <v>0.21848739495798319</v>
      </c>
      <c r="V66">
        <v>0</v>
      </c>
      <c r="W66">
        <v>0</v>
      </c>
      <c r="X66">
        <v>0.35714285714285698</v>
      </c>
      <c r="Y66">
        <v>0.39075630252100801</v>
      </c>
      <c r="Z66">
        <v>3.3613445378151301E-2</v>
      </c>
      <c r="AA66">
        <v>0.17647058823529399</v>
      </c>
      <c r="AB66">
        <v>1.6806722689075598E-2</v>
      </c>
      <c r="AC66">
        <v>1.6806722689075598E-2</v>
      </c>
      <c r="AD66">
        <v>8.4033613445378096E-3</v>
      </c>
      <c r="AE66">
        <v>0</v>
      </c>
      <c r="AF66">
        <v>0</v>
      </c>
      <c r="AG66">
        <v>0</v>
      </c>
      <c r="AH66">
        <v>0</v>
      </c>
      <c r="AI66">
        <v>0</v>
      </c>
      <c r="AJ66">
        <v>0</v>
      </c>
      <c r="AK66">
        <v>0</v>
      </c>
      <c r="AL66">
        <v>0.15865384615384601</v>
      </c>
      <c r="AM66">
        <v>0.20192307692307701</v>
      </c>
      <c r="AN66">
        <v>0.24519230769230799</v>
      </c>
      <c r="AO66">
        <v>0</v>
      </c>
      <c r="AP66">
        <v>0</v>
      </c>
      <c r="AQ66">
        <v>0</v>
      </c>
      <c r="AR66">
        <v>0</v>
      </c>
      <c r="AS66">
        <v>0.33734939759036098</v>
      </c>
      <c r="AT66">
        <v>6.1946902654867297E-2</v>
      </c>
      <c r="AU66">
        <v>9.7345132743362803E-2</v>
      </c>
      <c r="AV66">
        <v>0</v>
      </c>
      <c r="AW66">
        <v>2.1008403361344501E-2</v>
      </c>
      <c r="AX66">
        <v>0</v>
      </c>
      <c r="AY66">
        <v>0.33924027926829298</v>
      </c>
      <c r="AZ66">
        <v>0</v>
      </c>
      <c r="BA66" t="s">
        <v>10</v>
      </c>
    </row>
    <row r="67" spans="1:53">
      <c r="A67">
        <v>101330</v>
      </c>
      <c r="B67">
        <v>3023500</v>
      </c>
      <c r="C67" t="s">
        <v>230</v>
      </c>
      <c r="D67" t="s">
        <v>12</v>
      </c>
      <c r="E67">
        <v>0</v>
      </c>
      <c r="F67">
        <v>1</v>
      </c>
      <c r="G67">
        <v>0</v>
      </c>
      <c r="H67">
        <v>0</v>
      </c>
      <c r="I67">
        <v>3</v>
      </c>
      <c r="J67">
        <v>0</v>
      </c>
      <c r="K67">
        <v>177</v>
      </c>
      <c r="L67">
        <v>177</v>
      </c>
      <c r="M67">
        <v>60</v>
      </c>
      <c r="N67">
        <v>117</v>
      </c>
      <c r="O67">
        <v>0</v>
      </c>
      <c r="P67">
        <v>0</v>
      </c>
      <c r="Q67">
        <v>0</v>
      </c>
      <c r="R67">
        <v>0</v>
      </c>
      <c r="S67">
        <v>0</v>
      </c>
      <c r="T67">
        <v>5.6497175141242903E-2</v>
      </c>
      <c r="U67">
        <v>0.11931818181818182</v>
      </c>
      <c r="V67">
        <v>0</v>
      </c>
      <c r="W67">
        <v>0</v>
      </c>
      <c r="X67">
        <v>1.7045454545454499E-2</v>
      </c>
      <c r="Y67">
        <v>8.5227272727272693E-2</v>
      </c>
      <c r="Z67">
        <v>6.25E-2</v>
      </c>
      <c r="AA67">
        <v>0.32386363636363602</v>
      </c>
      <c r="AB67">
        <v>0.375</v>
      </c>
      <c r="AC67">
        <v>0.13636363636363599</v>
      </c>
      <c r="AD67">
        <v>0</v>
      </c>
      <c r="AE67">
        <v>0</v>
      </c>
      <c r="AF67">
        <v>0</v>
      </c>
      <c r="AG67">
        <v>0</v>
      </c>
      <c r="AH67">
        <v>0</v>
      </c>
      <c r="AI67">
        <v>0</v>
      </c>
      <c r="AJ67">
        <v>0</v>
      </c>
      <c r="AK67">
        <v>0</v>
      </c>
      <c r="AL67">
        <v>0.19469026548672599</v>
      </c>
      <c r="AM67">
        <v>0.47787610619469001</v>
      </c>
      <c r="AN67">
        <v>0.47787610619469001</v>
      </c>
      <c r="AO67">
        <v>0</v>
      </c>
      <c r="AP67">
        <v>0</v>
      </c>
      <c r="AQ67">
        <v>0</v>
      </c>
      <c r="AR67">
        <v>0</v>
      </c>
      <c r="AS67">
        <v>0.27350427350427398</v>
      </c>
      <c r="AT67">
        <v>0</v>
      </c>
      <c r="AU67">
        <v>0</v>
      </c>
      <c r="AV67">
        <v>0</v>
      </c>
      <c r="AW67">
        <v>0</v>
      </c>
      <c r="AX67">
        <v>0</v>
      </c>
      <c r="AY67">
        <v>0.177958030136986</v>
      </c>
      <c r="AZ67">
        <v>0</v>
      </c>
      <c r="BA67" t="s">
        <v>10</v>
      </c>
    </row>
    <row r="68" spans="1:53">
      <c r="A68">
        <v>101331</v>
      </c>
      <c r="B68">
        <v>3023501</v>
      </c>
      <c r="C68" t="s">
        <v>66</v>
      </c>
      <c r="D68" t="s">
        <v>12</v>
      </c>
      <c r="E68">
        <v>0</v>
      </c>
      <c r="F68">
        <v>1</v>
      </c>
      <c r="G68">
        <v>0</v>
      </c>
      <c r="H68">
        <v>0</v>
      </c>
      <c r="I68">
        <v>7</v>
      </c>
      <c r="J68">
        <v>0</v>
      </c>
      <c r="K68">
        <v>211</v>
      </c>
      <c r="L68">
        <v>211</v>
      </c>
      <c r="M68">
        <v>30</v>
      </c>
      <c r="N68">
        <v>61</v>
      </c>
      <c r="O68">
        <v>120</v>
      </c>
      <c r="P68">
        <v>0</v>
      </c>
      <c r="Q68">
        <v>0</v>
      </c>
      <c r="R68">
        <v>0</v>
      </c>
      <c r="S68">
        <v>0</v>
      </c>
      <c r="T68">
        <v>9.4786729857819899E-2</v>
      </c>
      <c r="U68">
        <v>0.22274881516587677</v>
      </c>
      <c r="V68">
        <v>0</v>
      </c>
      <c r="W68">
        <v>0</v>
      </c>
      <c r="X68">
        <v>0.42180094786729899</v>
      </c>
      <c r="Y68">
        <v>0.14218009478672999</v>
      </c>
      <c r="Z68">
        <v>9.9526066350710901E-2</v>
      </c>
      <c r="AA68">
        <v>0.17061611374407601</v>
      </c>
      <c r="AB68">
        <v>6.6350710900473897E-2</v>
      </c>
      <c r="AC68">
        <v>2.3696682464454999E-2</v>
      </c>
      <c r="AD68">
        <v>7.5829383886255902E-2</v>
      </c>
      <c r="AE68">
        <v>0</v>
      </c>
      <c r="AF68">
        <v>0</v>
      </c>
      <c r="AG68">
        <v>0</v>
      </c>
      <c r="AH68">
        <v>0</v>
      </c>
      <c r="AI68">
        <v>0</v>
      </c>
      <c r="AJ68">
        <v>0</v>
      </c>
      <c r="AK68">
        <v>0</v>
      </c>
      <c r="AL68">
        <v>3.3519553072625698E-2</v>
      </c>
      <c r="AM68">
        <v>8.9385474860335198E-2</v>
      </c>
      <c r="AN68">
        <v>0.13407821229050301</v>
      </c>
      <c r="AO68">
        <v>0</v>
      </c>
      <c r="AP68">
        <v>0</v>
      </c>
      <c r="AQ68">
        <v>0</v>
      </c>
      <c r="AR68">
        <v>4.7393364928909956E-3</v>
      </c>
      <c r="AS68">
        <v>0.33333333333333298</v>
      </c>
      <c r="AT68">
        <v>0.107142857142857</v>
      </c>
      <c r="AU68">
        <v>0.20535714285714299</v>
      </c>
      <c r="AV68">
        <v>0</v>
      </c>
      <c r="AW68">
        <v>4.2654028436019002E-2</v>
      </c>
      <c r="AX68">
        <v>0</v>
      </c>
      <c r="AY68">
        <v>0.298716148082596</v>
      </c>
      <c r="AZ68">
        <v>0</v>
      </c>
      <c r="BA68" t="s">
        <v>10</v>
      </c>
    </row>
    <row r="69" spans="1:53">
      <c r="A69">
        <v>101332</v>
      </c>
      <c r="B69">
        <v>3023502</v>
      </c>
      <c r="C69" t="s">
        <v>73</v>
      </c>
      <c r="D69" t="s">
        <v>12</v>
      </c>
      <c r="E69">
        <v>0</v>
      </c>
      <c r="F69">
        <v>1</v>
      </c>
      <c r="G69">
        <v>0</v>
      </c>
      <c r="H69">
        <v>0</v>
      </c>
      <c r="I69">
        <v>7</v>
      </c>
      <c r="J69">
        <v>0</v>
      </c>
      <c r="K69">
        <v>312</v>
      </c>
      <c r="L69">
        <v>312</v>
      </c>
      <c r="M69">
        <v>45</v>
      </c>
      <c r="N69">
        <v>90</v>
      </c>
      <c r="O69">
        <v>177</v>
      </c>
      <c r="P69">
        <v>0</v>
      </c>
      <c r="Q69">
        <v>0</v>
      </c>
      <c r="R69">
        <v>0</v>
      </c>
      <c r="S69">
        <v>0</v>
      </c>
      <c r="T69">
        <v>8.6538461538461495E-2</v>
      </c>
      <c r="U69">
        <v>0.18954248366013071</v>
      </c>
      <c r="V69">
        <v>0</v>
      </c>
      <c r="W69">
        <v>0</v>
      </c>
      <c r="X69">
        <v>4.1800643086816698E-2</v>
      </c>
      <c r="Y69">
        <v>4.8231511254019303E-2</v>
      </c>
      <c r="Z69">
        <v>3.8585209003215402E-2</v>
      </c>
      <c r="AA69">
        <v>0.36655948553054701</v>
      </c>
      <c r="AB69">
        <v>0.38906752411575601</v>
      </c>
      <c r="AC69">
        <v>2.8938906752411599E-2</v>
      </c>
      <c r="AD69">
        <v>8.6816720257234706E-2</v>
      </c>
      <c r="AE69">
        <v>0</v>
      </c>
      <c r="AF69">
        <v>0</v>
      </c>
      <c r="AG69">
        <v>0</v>
      </c>
      <c r="AH69">
        <v>0</v>
      </c>
      <c r="AI69">
        <v>0</v>
      </c>
      <c r="AJ69">
        <v>0</v>
      </c>
      <c r="AK69">
        <v>0</v>
      </c>
      <c r="AL69">
        <v>9.4696969696969696E-2</v>
      </c>
      <c r="AM69">
        <v>0.18181818181818199</v>
      </c>
      <c r="AN69">
        <v>0.28787878787878801</v>
      </c>
      <c r="AO69">
        <v>0</v>
      </c>
      <c r="AP69">
        <v>0</v>
      </c>
      <c r="AQ69">
        <v>0</v>
      </c>
      <c r="AR69">
        <v>0</v>
      </c>
      <c r="AS69">
        <v>0.40449438202247201</v>
      </c>
      <c r="AT69">
        <v>9.6969696969696997E-2</v>
      </c>
      <c r="AU69">
        <v>0.206060606060606</v>
      </c>
      <c r="AV69">
        <v>0</v>
      </c>
      <c r="AW69">
        <v>3.8461538461538498E-2</v>
      </c>
      <c r="AX69">
        <v>0</v>
      </c>
      <c r="AY69">
        <v>0.314371468126521</v>
      </c>
      <c r="AZ69">
        <v>0</v>
      </c>
      <c r="BA69" t="s">
        <v>10</v>
      </c>
    </row>
    <row r="70" spans="1:53">
      <c r="A70">
        <v>101333</v>
      </c>
      <c r="B70">
        <v>3023504</v>
      </c>
      <c r="C70" t="s">
        <v>75</v>
      </c>
      <c r="D70" t="s">
        <v>12</v>
      </c>
      <c r="E70">
        <v>0</v>
      </c>
      <c r="F70">
        <v>1</v>
      </c>
      <c r="G70">
        <v>0</v>
      </c>
      <c r="H70">
        <v>0</v>
      </c>
      <c r="I70">
        <v>7</v>
      </c>
      <c r="J70">
        <v>0</v>
      </c>
      <c r="K70">
        <v>435</v>
      </c>
      <c r="L70">
        <v>435</v>
      </c>
      <c r="M70">
        <v>60</v>
      </c>
      <c r="N70">
        <v>150</v>
      </c>
      <c r="O70">
        <v>225</v>
      </c>
      <c r="P70">
        <v>0</v>
      </c>
      <c r="Q70">
        <v>0</v>
      </c>
      <c r="R70">
        <v>0</v>
      </c>
      <c r="S70">
        <v>0</v>
      </c>
      <c r="T70">
        <v>8.2758620689655199E-2</v>
      </c>
      <c r="U70">
        <v>0.15330188679245282</v>
      </c>
      <c r="V70">
        <v>0</v>
      </c>
      <c r="W70">
        <v>0</v>
      </c>
      <c r="X70">
        <v>0.59302325581395399</v>
      </c>
      <c r="Y70">
        <v>0.106976744186047</v>
      </c>
      <c r="Z70">
        <v>3.4883720930232599E-2</v>
      </c>
      <c r="AA70">
        <v>0.16046511627907001</v>
      </c>
      <c r="AB70">
        <v>9.7674418604651203E-2</v>
      </c>
      <c r="AC70">
        <v>6.9767441860465098E-3</v>
      </c>
      <c r="AD70">
        <v>0</v>
      </c>
      <c r="AE70">
        <v>0</v>
      </c>
      <c r="AF70">
        <v>0</v>
      </c>
      <c r="AG70">
        <v>0</v>
      </c>
      <c r="AH70">
        <v>0</v>
      </c>
      <c r="AI70">
        <v>0</v>
      </c>
      <c r="AJ70">
        <v>0</v>
      </c>
      <c r="AK70">
        <v>0</v>
      </c>
      <c r="AL70">
        <v>4.8517520215633402E-2</v>
      </c>
      <c r="AM70">
        <v>0.113207547169811</v>
      </c>
      <c r="AN70">
        <v>0.12129380053908401</v>
      </c>
      <c r="AO70">
        <v>0</v>
      </c>
      <c r="AP70">
        <v>0</v>
      </c>
      <c r="AQ70">
        <v>0</v>
      </c>
      <c r="AR70">
        <v>0</v>
      </c>
      <c r="AS70">
        <v>0.30666666666666698</v>
      </c>
      <c r="AT70">
        <v>4.3478260869565202E-2</v>
      </c>
      <c r="AU70">
        <v>7.7294685990338202E-2</v>
      </c>
      <c r="AV70">
        <v>0</v>
      </c>
      <c r="AW70">
        <v>3.4482758620689703E-2</v>
      </c>
      <c r="AX70">
        <v>0</v>
      </c>
      <c r="AY70">
        <v>0.53898302399999998</v>
      </c>
      <c r="AZ70">
        <v>0</v>
      </c>
      <c r="BA70" t="s">
        <v>10</v>
      </c>
    </row>
    <row r="71" spans="1:53">
      <c r="A71">
        <v>101334</v>
      </c>
      <c r="B71">
        <v>3023506</v>
      </c>
      <c r="C71" t="s">
        <v>84</v>
      </c>
      <c r="D71" t="s">
        <v>12</v>
      </c>
      <c r="E71">
        <v>0</v>
      </c>
      <c r="F71">
        <v>1</v>
      </c>
      <c r="G71">
        <v>0</v>
      </c>
      <c r="H71">
        <v>0</v>
      </c>
      <c r="I71">
        <v>7</v>
      </c>
      <c r="J71">
        <v>0</v>
      </c>
      <c r="K71">
        <v>323</v>
      </c>
      <c r="L71">
        <v>323</v>
      </c>
      <c r="M71">
        <v>45</v>
      </c>
      <c r="N71">
        <v>104</v>
      </c>
      <c r="O71">
        <v>174</v>
      </c>
      <c r="P71">
        <v>0</v>
      </c>
      <c r="Q71">
        <v>0</v>
      </c>
      <c r="R71">
        <v>0</v>
      </c>
      <c r="S71">
        <v>0</v>
      </c>
      <c r="T71">
        <v>8.9783281733746098E-2</v>
      </c>
      <c r="U71">
        <v>0.15527950310559005</v>
      </c>
      <c r="V71">
        <v>0</v>
      </c>
      <c r="W71">
        <v>0</v>
      </c>
      <c r="X71">
        <v>0.32198142414860698</v>
      </c>
      <c r="Y71">
        <v>0.31578947368421101</v>
      </c>
      <c r="Z71">
        <v>5.8823529411764698E-2</v>
      </c>
      <c r="AA71">
        <v>0.148606811145511</v>
      </c>
      <c r="AB71">
        <v>8.3591331269349797E-2</v>
      </c>
      <c r="AC71">
        <v>5.8823529411764698E-2</v>
      </c>
      <c r="AD71">
        <v>1.23839009287926E-2</v>
      </c>
      <c r="AE71">
        <v>0</v>
      </c>
      <c r="AF71">
        <v>0</v>
      </c>
      <c r="AG71">
        <v>0</v>
      </c>
      <c r="AH71">
        <v>0</v>
      </c>
      <c r="AI71">
        <v>0</v>
      </c>
      <c r="AJ71">
        <v>0</v>
      </c>
      <c r="AK71">
        <v>0</v>
      </c>
      <c r="AL71">
        <v>3.9855072463768099E-2</v>
      </c>
      <c r="AM71">
        <v>8.6956521739130405E-2</v>
      </c>
      <c r="AN71">
        <v>0.119565217391304</v>
      </c>
      <c r="AO71">
        <v>0</v>
      </c>
      <c r="AP71">
        <v>0</v>
      </c>
      <c r="AQ71">
        <v>0</v>
      </c>
      <c r="AR71">
        <v>6.2111801242236021E-3</v>
      </c>
      <c r="AS71">
        <v>0.355769230769231</v>
      </c>
      <c r="AT71">
        <v>4.7619047619047603E-2</v>
      </c>
      <c r="AU71">
        <v>7.7380952380952397E-2</v>
      </c>
      <c r="AV71">
        <v>0</v>
      </c>
      <c r="AW71">
        <v>3.09597523219814E-2</v>
      </c>
      <c r="AX71">
        <v>0</v>
      </c>
      <c r="AY71">
        <v>0.42151441129032302</v>
      </c>
      <c r="AZ71">
        <v>0</v>
      </c>
      <c r="BA71" t="s">
        <v>10</v>
      </c>
    </row>
    <row r="72" spans="1:53">
      <c r="A72">
        <v>101335</v>
      </c>
      <c r="B72">
        <v>3023507</v>
      </c>
      <c r="C72" t="s">
        <v>231</v>
      </c>
      <c r="D72" t="s">
        <v>12</v>
      </c>
      <c r="E72">
        <v>0</v>
      </c>
      <c r="F72">
        <v>1</v>
      </c>
      <c r="G72">
        <v>0</v>
      </c>
      <c r="H72">
        <v>0</v>
      </c>
      <c r="I72">
        <v>7</v>
      </c>
      <c r="J72">
        <v>0</v>
      </c>
      <c r="K72">
        <v>240</v>
      </c>
      <c r="L72">
        <v>240</v>
      </c>
      <c r="M72">
        <v>30</v>
      </c>
      <c r="N72">
        <v>90</v>
      </c>
      <c r="O72">
        <v>120</v>
      </c>
      <c r="P72">
        <v>0</v>
      </c>
      <c r="Q72">
        <v>0</v>
      </c>
      <c r="R72">
        <v>0</v>
      </c>
      <c r="S72">
        <v>0</v>
      </c>
      <c r="T72">
        <v>5.4166666666666703E-2</v>
      </c>
      <c r="U72">
        <v>0.13445378151260504</v>
      </c>
      <c r="V72">
        <v>0</v>
      </c>
      <c r="W72">
        <v>0</v>
      </c>
      <c r="X72">
        <v>0.66101694915254205</v>
      </c>
      <c r="Y72">
        <v>7.2033898305084706E-2</v>
      </c>
      <c r="Z72">
        <v>9.74576271186441E-2</v>
      </c>
      <c r="AA72">
        <v>0.13983050847457601</v>
      </c>
      <c r="AB72">
        <v>2.9661016949152502E-2</v>
      </c>
      <c r="AC72">
        <v>0</v>
      </c>
      <c r="AD72">
        <v>0</v>
      </c>
      <c r="AE72">
        <v>0</v>
      </c>
      <c r="AF72">
        <v>0</v>
      </c>
      <c r="AG72">
        <v>0</v>
      </c>
      <c r="AH72">
        <v>0</v>
      </c>
      <c r="AI72">
        <v>0</v>
      </c>
      <c r="AJ72">
        <v>0</v>
      </c>
      <c r="AK72">
        <v>0</v>
      </c>
      <c r="AL72">
        <v>6.6666666666666693E-2</v>
      </c>
      <c r="AM72">
        <v>0.17619047619047601</v>
      </c>
      <c r="AN72">
        <v>0.25238095238095198</v>
      </c>
      <c r="AO72">
        <v>0</v>
      </c>
      <c r="AP72">
        <v>0</v>
      </c>
      <c r="AQ72">
        <v>0</v>
      </c>
      <c r="AR72">
        <v>0</v>
      </c>
      <c r="AS72">
        <v>0.223529411764706</v>
      </c>
      <c r="AT72">
        <v>7.4074074074074098E-2</v>
      </c>
      <c r="AU72">
        <v>9.2592592592592601E-2</v>
      </c>
      <c r="AV72">
        <v>0</v>
      </c>
      <c r="AW72">
        <v>0.05</v>
      </c>
      <c r="AX72">
        <v>0</v>
      </c>
      <c r="AY72">
        <v>0.238639183544304</v>
      </c>
      <c r="AZ72">
        <v>0</v>
      </c>
      <c r="BA72" t="s">
        <v>10</v>
      </c>
    </row>
    <row r="73" spans="1:53">
      <c r="A73">
        <v>101337</v>
      </c>
      <c r="B73">
        <v>3023509</v>
      </c>
      <c r="C73" t="s">
        <v>232</v>
      </c>
      <c r="D73" t="s">
        <v>12</v>
      </c>
      <c r="E73">
        <v>0</v>
      </c>
      <c r="F73">
        <v>1</v>
      </c>
      <c r="G73">
        <v>0</v>
      </c>
      <c r="H73">
        <v>0</v>
      </c>
      <c r="I73">
        <v>7</v>
      </c>
      <c r="J73">
        <v>0</v>
      </c>
      <c r="K73">
        <v>435</v>
      </c>
      <c r="L73">
        <v>435</v>
      </c>
      <c r="M73">
        <v>60</v>
      </c>
      <c r="N73">
        <v>119</v>
      </c>
      <c r="O73">
        <v>256</v>
      </c>
      <c r="P73">
        <v>0</v>
      </c>
      <c r="Q73">
        <v>0</v>
      </c>
      <c r="R73">
        <v>0</v>
      </c>
      <c r="S73">
        <v>0</v>
      </c>
      <c r="T73">
        <v>4.8275862068965503E-2</v>
      </c>
      <c r="U73">
        <v>0.14746543778801843</v>
      </c>
      <c r="V73">
        <v>0</v>
      </c>
      <c r="W73">
        <v>0</v>
      </c>
      <c r="X73">
        <v>0.32258064516128998</v>
      </c>
      <c r="Y73">
        <v>0.15668202764976999</v>
      </c>
      <c r="Z73">
        <v>8.0645161290322606E-2</v>
      </c>
      <c r="AA73">
        <v>0.33870967741935498</v>
      </c>
      <c r="AB73">
        <v>5.2995391705069103E-2</v>
      </c>
      <c r="AC73">
        <v>2.07373271889401E-2</v>
      </c>
      <c r="AD73">
        <v>2.76497695852535E-2</v>
      </c>
      <c r="AE73">
        <v>0</v>
      </c>
      <c r="AF73">
        <v>0</v>
      </c>
      <c r="AG73">
        <v>0</v>
      </c>
      <c r="AH73">
        <v>0</v>
      </c>
      <c r="AI73">
        <v>0</v>
      </c>
      <c r="AJ73">
        <v>0</v>
      </c>
      <c r="AK73">
        <v>0</v>
      </c>
      <c r="AL73">
        <v>0.10160427807486599</v>
      </c>
      <c r="AM73">
        <v>0.18983957219251299</v>
      </c>
      <c r="AN73">
        <v>0.26470588235294101</v>
      </c>
      <c r="AO73">
        <v>0</v>
      </c>
      <c r="AP73">
        <v>0</v>
      </c>
      <c r="AQ73">
        <v>0</v>
      </c>
      <c r="AR73">
        <v>0</v>
      </c>
      <c r="AS73">
        <v>0.38053097345132703</v>
      </c>
      <c r="AT73">
        <v>0.16386554621848701</v>
      </c>
      <c r="AU73">
        <v>0.218487394957983</v>
      </c>
      <c r="AV73">
        <v>0</v>
      </c>
      <c r="AW73">
        <v>9.9896551724138027E-2</v>
      </c>
      <c r="AX73">
        <v>0</v>
      </c>
      <c r="AY73">
        <v>0.395120589552239</v>
      </c>
      <c r="AZ73">
        <v>0</v>
      </c>
      <c r="BA73" t="s">
        <v>10</v>
      </c>
    </row>
    <row r="74" spans="1:53">
      <c r="A74">
        <v>101338</v>
      </c>
      <c r="B74">
        <v>3023510</v>
      </c>
      <c r="C74" t="s">
        <v>72</v>
      </c>
      <c r="D74" t="s">
        <v>12</v>
      </c>
      <c r="E74">
        <v>0</v>
      </c>
      <c r="F74">
        <v>1</v>
      </c>
      <c r="G74">
        <v>0</v>
      </c>
      <c r="H74">
        <v>0</v>
      </c>
      <c r="I74">
        <v>7</v>
      </c>
      <c r="J74">
        <v>0</v>
      </c>
      <c r="K74">
        <v>420</v>
      </c>
      <c r="L74">
        <v>420</v>
      </c>
      <c r="M74">
        <v>61</v>
      </c>
      <c r="N74">
        <v>120</v>
      </c>
      <c r="O74">
        <v>239</v>
      </c>
      <c r="P74">
        <v>0</v>
      </c>
      <c r="Q74">
        <v>0</v>
      </c>
      <c r="R74">
        <v>0</v>
      </c>
      <c r="S74">
        <v>0</v>
      </c>
      <c r="T74">
        <v>5.7142857142857099E-2</v>
      </c>
      <c r="U74">
        <v>0.10238095238095238</v>
      </c>
      <c r="V74">
        <v>0</v>
      </c>
      <c r="W74">
        <v>0</v>
      </c>
      <c r="X74">
        <v>0.61813842482100201</v>
      </c>
      <c r="Y74">
        <v>0.152744630071599</v>
      </c>
      <c r="Z74">
        <v>9.3078758949880699E-2</v>
      </c>
      <c r="AA74">
        <v>0.109785202863962</v>
      </c>
      <c r="AB74">
        <v>7.1599045346062099E-3</v>
      </c>
      <c r="AC74">
        <v>1.67064439140811E-2</v>
      </c>
      <c r="AD74">
        <v>2.38663484486874E-3</v>
      </c>
      <c r="AE74">
        <v>0</v>
      </c>
      <c r="AF74">
        <v>0</v>
      </c>
      <c r="AG74">
        <v>0</v>
      </c>
      <c r="AH74">
        <v>0</v>
      </c>
      <c r="AI74">
        <v>0</v>
      </c>
      <c r="AJ74">
        <v>0</v>
      </c>
      <c r="AK74">
        <v>0</v>
      </c>
      <c r="AL74">
        <v>2.4316109422492401E-2</v>
      </c>
      <c r="AM74">
        <v>4.8632218844984802E-2</v>
      </c>
      <c r="AN74">
        <v>8.2066869300911893E-2</v>
      </c>
      <c r="AO74">
        <v>0</v>
      </c>
      <c r="AP74">
        <v>0</v>
      </c>
      <c r="AQ74">
        <v>0</v>
      </c>
      <c r="AR74">
        <v>0</v>
      </c>
      <c r="AS74">
        <v>0.358333333333333</v>
      </c>
      <c r="AT74">
        <v>2.6315789473684199E-2</v>
      </c>
      <c r="AU74">
        <v>4.3859649122807001E-2</v>
      </c>
      <c r="AV74">
        <v>0</v>
      </c>
      <c r="AW74">
        <v>2.6190476190476202E-2</v>
      </c>
      <c r="AX74">
        <v>0</v>
      </c>
      <c r="AY74">
        <v>0.41099068479532203</v>
      </c>
      <c r="AZ74">
        <v>0</v>
      </c>
      <c r="BA74" t="s">
        <v>10</v>
      </c>
    </row>
    <row r="75" spans="1:53">
      <c r="A75">
        <v>101339</v>
      </c>
      <c r="B75">
        <v>3023511</v>
      </c>
      <c r="C75" t="s">
        <v>23</v>
      </c>
      <c r="D75" t="s">
        <v>12</v>
      </c>
      <c r="E75">
        <v>0</v>
      </c>
      <c r="F75">
        <v>1</v>
      </c>
      <c r="G75">
        <v>0</v>
      </c>
      <c r="H75">
        <v>0</v>
      </c>
      <c r="I75">
        <v>7</v>
      </c>
      <c r="J75">
        <v>0</v>
      </c>
      <c r="K75">
        <v>323</v>
      </c>
      <c r="L75">
        <v>323</v>
      </c>
      <c r="M75">
        <v>59</v>
      </c>
      <c r="N75">
        <v>120</v>
      </c>
      <c r="O75">
        <v>144</v>
      </c>
      <c r="P75">
        <v>0</v>
      </c>
      <c r="Q75">
        <v>0</v>
      </c>
      <c r="R75">
        <v>0</v>
      </c>
      <c r="S75">
        <v>0</v>
      </c>
      <c r="T75">
        <v>0.20433436532507701</v>
      </c>
      <c r="U75">
        <v>0.29830508474576273</v>
      </c>
      <c r="V75">
        <v>0</v>
      </c>
      <c r="W75">
        <v>0</v>
      </c>
      <c r="X75">
        <v>5.5900621118012403E-2</v>
      </c>
      <c r="Y75">
        <v>0.158385093167702</v>
      </c>
      <c r="Z75">
        <v>3.1055900621118002E-2</v>
      </c>
      <c r="AA75">
        <v>0.18012422360248401</v>
      </c>
      <c r="AB75">
        <v>0.170807453416149</v>
      </c>
      <c r="AC75">
        <v>0.27950310559006197</v>
      </c>
      <c r="AD75">
        <v>0.12422360248447201</v>
      </c>
      <c r="AE75">
        <v>0</v>
      </c>
      <c r="AF75">
        <v>0</v>
      </c>
      <c r="AG75">
        <v>0</v>
      </c>
      <c r="AH75">
        <v>0</v>
      </c>
      <c r="AI75">
        <v>0</v>
      </c>
      <c r="AJ75">
        <v>0</v>
      </c>
      <c r="AK75">
        <v>0</v>
      </c>
      <c r="AL75">
        <v>0.16666666666666699</v>
      </c>
      <c r="AM75">
        <v>0.35984848484848497</v>
      </c>
      <c r="AN75">
        <v>0.48106060606060602</v>
      </c>
      <c r="AO75">
        <v>0</v>
      </c>
      <c r="AP75">
        <v>0</v>
      </c>
      <c r="AQ75">
        <v>0</v>
      </c>
      <c r="AR75">
        <v>0</v>
      </c>
      <c r="AS75">
        <v>0.39130434782608697</v>
      </c>
      <c r="AT75">
        <v>0.18656716417910399</v>
      </c>
      <c r="AU75">
        <v>0.26119402985074602</v>
      </c>
      <c r="AV75">
        <v>0</v>
      </c>
      <c r="AW75">
        <v>6.5015479876161006E-2</v>
      </c>
      <c r="AX75">
        <v>0</v>
      </c>
      <c r="AY75">
        <v>0.42753975688225498</v>
      </c>
      <c r="AZ75">
        <v>0</v>
      </c>
      <c r="BA75" t="s">
        <v>10</v>
      </c>
    </row>
    <row r="76" spans="1:53">
      <c r="A76">
        <v>101340</v>
      </c>
      <c r="B76">
        <v>3023512</v>
      </c>
      <c r="C76" t="s">
        <v>70</v>
      </c>
      <c r="D76" t="s">
        <v>12</v>
      </c>
      <c r="E76">
        <v>0</v>
      </c>
      <c r="F76">
        <v>1</v>
      </c>
      <c r="G76">
        <v>0</v>
      </c>
      <c r="H76">
        <v>0</v>
      </c>
      <c r="I76">
        <v>7</v>
      </c>
      <c r="J76">
        <v>0</v>
      </c>
      <c r="K76">
        <v>423</v>
      </c>
      <c r="L76">
        <v>423</v>
      </c>
      <c r="M76">
        <v>60</v>
      </c>
      <c r="N76">
        <v>115</v>
      </c>
      <c r="O76">
        <v>248</v>
      </c>
      <c r="P76">
        <v>0</v>
      </c>
      <c r="Q76">
        <v>0</v>
      </c>
      <c r="R76">
        <v>0</v>
      </c>
      <c r="S76">
        <v>0</v>
      </c>
      <c r="T76">
        <v>3.3096926713947997E-2</v>
      </c>
      <c r="U76">
        <v>4.4811320754716978E-2</v>
      </c>
      <c r="V76">
        <v>0</v>
      </c>
      <c r="W76">
        <v>0</v>
      </c>
      <c r="X76">
        <v>0.75539568345323704</v>
      </c>
      <c r="Y76">
        <v>0.12230215827338101</v>
      </c>
      <c r="Z76">
        <v>9.11270983213429E-2</v>
      </c>
      <c r="AA76">
        <v>1.67865707434053E-2</v>
      </c>
      <c r="AB76">
        <v>4.7961630695443598E-3</v>
      </c>
      <c r="AC76">
        <v>9.5923261390887301E-3</v>
      </c>
      <c r="AD76">
        <v>0</v>
      </c>
      <c r="AE76">
        <v>0</v>
      </c>
      <c r="AF76">
        <v>0</v>
      </c>
      <c r="AG76">
        <v>0</v>
      </c>
      <c r="AH76">
        <v>0</v>
      </c>
      <c r="AI76">
        <v>0</v>
      </c>
      <c r="AJ76">
        <v>0</v>
      </c>
      <c r="AK76">
        <v>0</v>
      </c>
      <c r="AL76">
        <v>5.5096418732782397E-3</v>
      </c>
      <c r="AM76">
        <v>2.7548209366391199E-2</v>
      </c>
      <c r="AN76">
        <v>3.5812672176308499E-2</v>
      </c>
      <c r="AO76">
        <v>0</v>
      </c>
      <c r="AP76">
        <v>0</v>
      </c>
      <c r="AQ76">
        <v>0</v>
      </c>
      <c r="AR76">
        <v>0</v>
      </c>
      <c r="AS76">
        <v>0.34234234234234201</v>
      </c>
      <c r="AT76">
        <v>3.05676855895196E-2</v>
      </c>
      <c r="AU76">
        <v>6.1135371179039298E-2</v>
      </c>
      <c r="AV76">
        <v>0</v>
      </c>
      <c r="AW76">
        <v>3.54609929078014E-2</v>
      </c>
      <c r="AX76">
        <v>0</v>
      </c>
      <c r="AY76">
        <v>0.352886120412371</v>
      </c>
      <c r="AZ76">
        <v>0</v>
      </c>
      <c r="BA76" t="s">
        <v>10</v>
      </c>
    </row>
    <row r="77" spans="1:53">
      <c r="A77">
        <v>101341</v>
      </c>
      <c r="B77">
        <v>3023513</v>
      </c>
      <c r="C77" t="s">
        <v>58</v>
      </c>
      <c r="D77" t="s">
        <v>12</v>
      </c>
      <c r="E77">
        <v>0</v>
      </c>
      <c r="F77">
        <v>1</v>
      </c>
      <c r="G77">
        <v>0</v>
      </c>
      <c r="H77">
        <v>0</v>
      </c>
      <c r="I77">
        <v>7</v>
      </c>
      <c r="J77">
        <v>0</v>
      </c>
      <c r="K77">
        <v>397</v>
      </c>
      <c r="L77">
        <v>397</v>
      </c>
      <c r="M77">
        <v>54</v>
      </c>
      <c r="N77">
        <v>116</v>
      </c>
      <c r="O77">
        <v>227</v>
      </c>
      <c r="P77">
        <v>0</v>
      </c>
      <c r="Q77">
        <v>0</v>
      </c>
      <c r="R77">
        <v>0</v>
      </c>
      <c r="S77">
        <v>1</v>
      </c>
      <c r="T77">
        <v>1.7632241813602002E-2</v>
      </c>
      <c r="U77">
        <v>5.3030303030303032E-2</v>
      </c>
      <c r="V77">
        <v>0</v>
      </c>
      <c r="W77">
        <v>0</v>
      </c>
      <c r="X77">
        <v>0.81863979848866497</v>
      </c>
      <c r="Y77">
        <v>0.16372795969773299</v>
      </c>
      <c r="Z77">
        <v>7.5566750629722903E-3</v>
      </c>
      <c r="AA77">
        <v>7.5566750629722903E-3</v>
      </c>
      <c r="AB77">
        <v>2.5188916876574298E-3</v>
      </c>
      <c r="AC77">
        <v>0</v>
      </c>
      <c r="AD77">
        <v>0</v>
      </c>
      <c r="AE77">
        <v>0</v>
      </c>
      <c r="AF77">
        <v>0</v>
      </c>
      <c r="AG77">
        <v>0</v>
      </c>
      <c r="AH77">
        <v>0</v>
      </c>
      <c r="AI77">
        <v>0</v>
      </c>
      <c r="AJ77">
        <v>0</v>
      </c>
      <c r="AK77">
        <v>0</v>
      </c>
      <c r="AL77">
        <v>1.7492711370262402E-2</v>
      </c>
      <c r="AM77">
        <v>2.04081632653061E-2</v>
      </c>
      <c r="AN77">
        <v>2.04081632653061E-2</v>
      </c>
      <c r="AO77">
        <v>0</v>
      </c>
      <c r="AP77">
        <v>0</v>
      </c>
      <c r="AQ77">
        <v>0</v>
      </c>
      <c r="AR77">
        <v>0</v>
      </c>
      <c r="AS77">
        <v>0.28448275862069</v>
      </c>
      <c r="AT77">
        <v>9.5022624434389094E-2</v>
      </c>
      <c r="AU77">
        <v>0.15384615384615399</v>
      </c>
      <c r="AV77">
        <v>0</v>
      </c>
      <c r="AW77">
        <v>7.5566750629722903E-3</v>
      </c>
      <c r="AX77">
        <v>0</v>
      </c>
      <c r="AY77">
        <v>0.38674486720351398</v>
      </c>
      <c r="AZ77">
        <v>0</v>
      </c>
      <c r="BA77" t="s">
        <v>10</v>
      </c>
    </row>
    <row r="78" spans="1:53">
      <c r="A78">
        <v>101342</v>
      </c>
      <c r="B78">
        <v>3023514</v>
      </c>
      <c r="C78" t="s">
        <v>233</v>
      </c>
      <c r="D78" t="s">
        <v>12</v>
      </c>
      <c r="E78">
        <v>0</v>
      </c>
      <c r="F78">
        <v>1</v>
      </c>
      <c r="G78">
        <v>0</v>
      </c>
      <c r="H78">
        <v>0</v>
      </c>
      <c r="I78">
        <v>4</v>
      </c>
      <c r="J78">
        <v>0</v>
      </c>
      <c r="K78">
        <v>227</v>
      </c>
      <c r="L78">
        <v>227</v>
      </c>
      <c r="M78">
        <v>0</v>
      </c>
      <c r="N78">
        <v>0</v>
      </c>
      <c r="O78">
        <v>227</v>
      </c>
      <c r="P78">
        <v>0</v>
      </c>
      <c r="Q78">
        <v>0</v>
      </c>
      <c r="R78">
        <v>0</v>
      </c>
      <c r="S78">
        <v>0</v>
      </c>
      <c r="T78">
        <v>9.6916299559471397E-2</v>
      </c>
      <c r="U78">
        <v>0.23423423423423423</v>
      </c>
      <c r="V78">
        <v>0</v>
      </c>
      <c r="W78">
        <v>0</v>
      </c>
      <c r="X78">
        <v>7.5221238938053103E-2</v>
      </c>
      <c r="Y78">
        <v>0.110619469026549</v>
      </c>
      <c r="Z78">
        <v>7.0796460176991094E-2</v>
      </c>
      <c r="AA78">
        <v>0.32300884955752202</v>
      </c>
      <c r="AB78">
        <v>0.29646017699115002</v>
      </c>
      <c r="AC78">
        <v>0.10176991150442501</v>
      </c>
      <c r="AD78">
        <v>2.21238938053097E-2</v>
      </c>
      <c r="AE78">
        <v>0</v>
      </c>
      <c r="AF78">
        <v>0</v>
      </c>
      <c r="AG78">
        <v>0</v>
      </c>
      <c r="AH78">
        <v>0</v>
      </c>
      <c r="AI78">
        <v>0</v>
      </c>
      <c r="AJ78">
        <v>0</v>
      </c>
      <c r="AK78">
        <v>0</v>
      </c>
      <c r="AL78">
        <v>4.6082949308755804E-3</v>
      </c>
      <c r="AM78">
        <v>1.8433179723502301E-2</v>
      </c>
      <c r="AN78">
        <v>0.14746543778801799</v>
      </c>
      <c r="AO78">
        <v>0</v>
      </c>
      <c r="AP78">
        <v>0</v>
      </c>
      <c r="AQ78">
        <v>0</v>
      </c>
      <c r="AR78">
        <v>0</v>
      </c>
      <c r="AS78">
        <v>0</v>
      </c>
      <c r="AT78">
        <v>3.7914691943128E-2</v>
      </c>
      <c r="AU78">
        <v>7.5829383886255902E-2</v>
      </c>
      <c r="AV78">
        <v>0</v>
      </c>
      <c r="AW78">
        <v>3.0837004405286299E-2</v>
      </c>
      <c r="AX78">
        <v>0</v>
      </c>
      <c r="AY78">
        <v>0.20371549662921401</v>
      </c>
      <c r="AZ78">
        <v>0</v>
      </c>
      <c r="BA78" t="s">
        <v>10</v>
      </c>
    </row>
    <row r="79" spans="1:53">
      <c r="A79">
        <v>130998</v>
      </c>
      <c r="B79">
        <v>3023516</v>
      </c>
      <c r="C79" t="s">
        <v>47</v>
      </c>
      <c r="D79" t="s">
        <v>12</v>
      </c>
      <c r="E79">
        <v>0</v>
      </c>
      <c r="F79">
        <v>1</v>
      </c>
      <c r="G79">
        <v>0</v>
      </c>
      <c r="H79">
        <v>0</v>
      </c>
      <c r="I79">
        <v>7</v>
      </c>
      <c r="J79">
        <v>0</v>
      </c>
      <c r="K79">
        <v>210</v>
      </c>
      <c r="L79">
        <v>210</v>
      </c>
      <c r="M79">
        <v>30</v>
      </c>
      <c r="N79">
        <v>60</v>
      </c>
      <c r="O79">
        <v>120</v>
      </c>
      <c r="P79">
        <v>0</v>
      </c>
      <c r="Q79">
        <v>0</v>
      </c>
      <c r="R79">
        <v>0</v>
      </c>
      <c r="S79">
        <v>0</v>
      </c>
      <c r="T79">
        <v>4.2857142857142899E-2</v>
      </c>
      <c r="U79">
        <v>8.0952380952380956E-2</v>
      </c>
      <c r="V79">
        <v>0</v>
      </c>
      <c r="W79">
        <v>0</v>
      </c>
      <c r="X79">
        <v>0.8</v>
      </c>
      <c r="Y79">
        <v>0.104761904761905</v>
      </c>
      <c r="Z79">
        <v>5.2380952380952403E-2</v>
      </c>
      <c r="AA79">
        <v>2.8571428571428598E-2</v>
      </c>
      <c r="AB79">
        <v>1.4285714285714299E-2</v>
      </c>
      <c r="AC79">
        <v>0</v>
      </c>
      <c r="AD79">
        <v>0</v>
      </c>
      <c r="AE79">
        <v>0</v>
      </c>
      <c r="AF79">
        <v>0</v>
      </c>
      <c r="AG79">
        <v>0</v>
      </c>
      <c r="AH79">
        <v>0</v>
      </c>
      <c r="AI79">
        <v>0</v>
      </c>
      <c r="AJ79">
        <v>0</v>
      </c>
      <c r="AK79">
        <v>0</v>
      </c>
      <c r="AL79">
        <v>2.7777777777777801E-2</v>
      </c>
      <c r="AM79">
        <v>6.1111111111111102E-2</v>
      </c>
      <c r="AN79">
        <v>8.8888888888888906E-2</v>
      </c>
      <c r="AO79">
        <v>0</v>
      </c>
      <c r="AP79">
        <v>0</v>
      </c>
      <c r="AQ79">
        <v>0</v>
      </c>
      <c r="AR79">
        <v>0</v>
      </c>
      <c r="AS79">
        <v>0.31034482758620702</v>
      </c>
      <c r="AT79">
        <v>5.2631578947368397E-2</v>
      </c>
      <c r="AU79">
        <v>0.114035087719298</v>
      </c>
      <c r="AV79">
        <v>0</v>
      </c>
      <c r="AW79">
        <v>3.8095238095238099E-2</v>
      </c>
      <c r="AX79">
        <v>0</v>
      </c>
      <c r="AY79">
        <v>0.35074026673774</v>
      </c>
      <c r="AZ79">
        <v>0</v>
      </c>
      <c r="BA79" t="s">
        <v>10</v>
      </c>
    </row>
    <row r="80" spans="1:53">
      <c r="A80">
        <v>134677</v>
      </c>
      <c r="B80">
        <v>3023518</v>
      </c>
      <c r="C80" t="s">
        <v>92</v>
      </c>
      <c r="D80" t="s">
        <v>12</v>
      </c>
      <c r="E80">
        <v>0</v>
      </c>
      <c r="F80">
        <v>1</v>
      </c>
      <c r="G80">
        <v>0</v>
      </c>
      <c r="H80">
        <v>0</v>
      </c>
      <c r="I80">
        <v>7</v>
      </c>
      <c r="J80">
        <v>0</v>
      </c>
      <c r="K80">
        <v>433</v>
      </c>
      <c r="L80">
        <v>433</v>
      </c>
      <c r="M80">
        <v>54</v>
      </c>
      <c r="N80">
        <v>116</v>
      </c>
      <c r="O80">
        <v>263</v>
      </c>
      <c r="P80">
        <v>0</v>
      </c>
      <c r="Q80">
        <v>0</v>
      </c>
      <c r="R80">
        <v>0</v>
      </c>
      <c r="S80">
        <v>1</v>
      </c>
      <c r="T80">
        <v>0.31408775981524301</v>
      </c>
      <c r="U80">
        <v>0.54460093896713613</v>
      </c>
      <c r="V80">
        <v>0</v>
      </c>
      <c r="W80">
        <v>0</v>
      </c>
      <c r="X80">
        <v>1.6203703703703699E-2</v>
      </c>
      <c r="Y80">
        <v>5.7870370370370398E-2</v>
      </c>
      <c r="Z80">
        <v>1.1574074074074099E-2</v>
      </c>
      <c r="AA80">
        <v>0.29166666666666702</v>
      </c>
      <c r="AB80">
        <v>0.39583333333333298</v>
      </c>
      <c r="AC80">
        <v>0.12962962962963001</v>
      </c>
      <c r="AD80">
        <v>9.7222222222222196E-2</v>
      </c>
      <c r="AE80">
        <v>0</v>
      </c>
      <c r="AF80">
        <v>0</v>
      </c>
      <c r="AG80">
        <v>0</v>
      </c>
      <c r="AH80">
        <v>0</v>
      </c>
      <c r="AI80">
        <v>0</v>
      </c>
      <c r="AJ80">
        <v>0</v>
      </c>
      <c r="AK80">
        <v>0</v>
      </c>
      <c r="AL80">
        <v>0.116710875331565</v>
      </c>
      <c r="AM80">
        <v>0.228116710875332</v>
      </c>
      <c r="AN80">
        <v>0.33952254641909801</v>
      </c>
      <c r="AO80">
        <v>0</v>
      </c>
      <c r="AP80">
        <v>0</v>
      </c>
      <c r="AQ80">
        <v>0</v>
      </c>
      <c r="AR80">
        <v>0</v>
      </c>
      <c r="AS80">
        <v>0.57894736842105299</v>
      </c>
      <c r="AT80">
        <v>0.17241379310344801</v>
      </c>
      <c r="AU80">
        <v>0.21982758620689699</v>
      </c>
      <c r="AV80">
        <v>0</v>
      </c>
      <c r="AW80">
        <v>0.1270207852194</v>
      </c>
      <c r="AX80">
        <v>0</v>
      </c>
      <c r="AY80">
        <v>0.24507438549618299</v>
      </c>
      <c r="AZ80">
        <v>0</v>
      </c>
      <c r="BA80" t="s">
        <v>10</v>
      </c>
    </row>
    <row r="81" spans="1:53">
      <c r="A81">
        <v>135086</v>
      </c>
      <c r="B81">
        <v>3023520</v>
      </c>
      <c r="C81" t="s">
        <v>11</v>
      </c>
      <c r="D81" t="s">
        <v>12</v>
      </c>
      <c r="E81">
        <v>0</v>
      </c>
      <c r="F81">
        <v>1</v>
      </c>
      <c r="G81">
        <v>0</v>
      </c>
      <c r="H81">
        <v>0</v>
      </c>
      <c r="I81">
        <v>7</v>
      </c>
      <c r="J81">
        <v>0</v>
      </c>
      <c r="K81">
        <v>419</v>
      </c>
      <c r="L81">
        <v>419</v>
      </c>
      <c r="M81">
        <v>60</v>
      </c>
      <c r="N81">
        <v>120</v>
      </c>
      <c r="O81">
        <v>239</v>
      </c>
      <c r="P81">
        <v>0</v>
      </c>
      <c r="Q81">
        <v>0</v>
      </c>
      <c r="R81">
        <v>0</v>
      </c>
      <c r="S81">
        <v>0</v>
      </c>
      <c r="T81">
        <v>4.7732696897374704E-3</v>
      </c>
      <c r="U81">
        <v>7.1428571428571426E-3</v>
      </c>
      <c r="V81">
        <v>0</v>
      </c>
      <c r="W81">
        <v>0</v>
      </c>
      <c r="X81">
        <v>0.83014354066985596</v>
      </c>
      <c r="Y81">
        <v>5.50239234449761E-2</v>
      </c>
      <c r="Z81">
        <v>5.2631578947368397E-2</v>
      </c>
      <c r="AA81">
        <v>5.0239234449760799E-2</v>
      </c>
      <c r="AB81">
        <v>4.78468899521531E-3</v>
      </c>
      <c r="AC81">
        <v>7.1770334928229701E-3</v>
      </c>
      <c r="AD81">
        <v>0</v>
      </c>
      <c r="AE81">
        <v>0</v>
      </c>
      <c r="AF81">
        <v>0</v>
      </c>
      <c r="AG81">
        <v>0</v>
      </c>
      <c r="AH81">
        <v>0</v>
      </c>
      <c r="AI81">
        <v>0</v>
      </c>
      <c r="AJ81">
        <v>0</v>
      </c>
      <c r="AK81">
        <v>0</v>
      </c>
      <c r="AL81">
        <v>1.7857142857142901E-2</v>
      </c>
      <c r="AM81">
        <v>4.1666666666666699E-2</v>
      </c>
      <c r="AN81">
        <v>5.95238095238095E-2</v>
      </c>
      <c r="AO81">
        <v>0</v>
      </c>
      <c r="AP81">
        <v>0</v>
      </c>
      <c r="AQ81">
        <v>0</v>
      </c>
      <c r="AR81">
        <v>0</v>
      </c>
      <c r="AS81">
        <v>0.23529411764705899</v>
      </c>
      <c r="AT81">
        <v>2.6315789473684199E-2</v>
      </c>
      <c r="AU81">
        <v>4.3859649122807001E-2</v>
      </c>
      <c r="AV81">
        <v>0</v>
      </c>
      <c r="AW81">
        <v>5.0119331742243402E-2</v>
      </c>
      <c r="AX81">
        <v>0</v>
      </c>
      <c r="AY81">
        <v>0.26090685876777298</v>
      </c>
      <c r="AZ81">
        <v>0</v>
      </c>
      <c r="BA81" t="s">
        <v>10</v>
      </c>
    </row>
    <row r="82" spans="1:53">
      <c r="A82">
        <v>131750</v>
      </c>
      <c r="B82">
        <v>3023522</v>
      </c>
      <c r="C82" t="s">
        <v>31</v>
      </c>
      <c r="D82" t="s">
        <v>12</v>
      </c>
      <c r="E82">
        <v>0</v>
      </c>
      <c r="F82">
        <v>1</v>
      </c>
      <c r="G82">
        <v>0</v>
      </c>
      <c r="H82">
        <v>0</v>
      </c>
      <c r="I82">
        <v>7</v>
      </c>
      <c r="J82">
        <v>0</v>
      </c>
      <c r="K82">
        <v>395</v>
      </c>
      <c r="L82">
        <v>395</v>
      </c>
      <c r="M82">
        <v>60</v>
      </c>
      <c r="N82">
        <v>112</v>
      </c>
      <c r="O82">
        <v>223</v>
      </c>
      <c r="P82">
        <v>0</v>
      </c>
      <c r="Q82">
        <v>0</v>
      </c>
      <c r="R82">
        <v>0</v>
      </c>
      <c r="S82">
        <v>9</v>
      </c>
      <c r="T82">
        <v>0.41012658227848098</v>
      </c>
      <c r="U82">
        <v>0.60824742268041232</v>
      </c>
      <c r="V82">
        <v>0</v>
      </c>
      <c r="W82">
        <v>0</v>
      </c>
      <c r="X82">
        <v>7.43589743589744E-2</v>
      </c>
      <c r="Y82">
        <v>2.5641025641025599E-2</v>
      </c>
      <c r="Z82">
        <v>2.0512820512820499E-2</v>
      </c>
      <c r="AA82">
        <v>0.47948717948718</v>
      </c>
      <c r="AB82">
        <v>0.34102564102564098</v>
      </c>
      <c r="AC82">
        <v>3.3333333333333298E-2</v>
      </c>
      <c r="AD82">
        <v>2.5641025641025599E-2</v>
      </c>
      <c r="AE82">
        <v>0</v>
      </c>
      <c r="AF82">
        <v>0</v>
      </c>
      <c r="AG82">
        <v>0</v>
      </c>
      <c r="AH82">
        <v>0</v>
      </c>
      <c r="AI82">
        <v>0</v>
      </c>
      <c r="AJ82">
        <v>0</v>
      </c>
      <c r="AK82">
        <v>0</v>
      </c>
      <c r="AL82">
        <v>0.17313432835820899</v>
      </c>
      <c r="AM82">
        <v>0.33432835820895501</v>
      </c>
      <c r="AN82">
        <v>0.48059701492537299</v>
      </c>
      <c r="AO82">
        <v>0</v>
      </c>
      <c r="AP82">
        <v>0</v>
      </c>
      <c r="AQ82">
        <v>0</v>
      </c>
      <c r="AR82">
        <v>0</v>
      </c>
      <c r="AS82">
        <v>0.40594059405940602</v>
      </c>
      <c r="AT82">
        <v>0.26785714285714302</v>
      </c>
      <c r="AU82">
        <v>0.31547619047619002</v>
      </c>
      <c r="AV82">
        <v>0</v>
      </c>
      <c r="AW82">
        <v>0.15949367088607599</v>
      </c>
      <c r="AX82">
        <v>0</v>
      </c>
      <c r="AY82">
        <v>0.40272347357954502</v>
      </c>
      <c r="AZ82">
        <v>0</v>
      </c>
      <c r="BA82" t="s">
        <v>10</v>
      </c>
    </row>
    <row r="83" spans="1:53">
      <c r="A83">
        <v>135226</v>
      </c>
      <c r="B83">
        <v>3023523</v>
      </c>
      <c r="C83" t="s">
        <v>55</v>
      </c>
      <c r="D83" t="s">
        <v>12</v>
      </c>
      <c r="E83">
        <v>0</v>
      </c>
      <c r="F83">
        <v>1</v>
      </c>
      <c r="G83">
        <v>0</v>
      </c>
      <c r="H83">
        <v>0</v>
      </c>
      <c r="I83">
        <v>7</v>
      </c>
      <c r="J83">
        <v>0</v>
      </c>
      <c r="K83">
        <v>533</v>
      </c>
      <c r="L83">
        <v>533</v>
      </c>
      <c r="M83">
        <v>87</v>
      </c>
      <c r="N83">
        <v>180</v>
      </c>
      <c r="O83">
        <v>266</v>
      </c>
      <c r="P83">
        <v>0</v>
      </c>
      <c r="Q83">
        <v>0</v>
      </c>
      <c r="R83">
        <v>0</v>
      </c>
      <c r="S83">
        <v>3</v>
      </c>
      <c r="T83">
        <v>5.8161350844277697E-2</v>
      </c>
      <c r="U83">
        <v>0.30434782608695654</v>
      </c>
      <c r="V83">
        <v>0</v>
      </c>
      <c r="W83">
        <v>0</v>
      </c>
      <c r="X83">
        <v>0.56578947368421095</v>
      </c>
      <c r="Y83">
        <v>2.06766917293233E-2</v>
      </c>
      <c r="Z83">
        <v>7.1428571428571397E-2</v>
      </c>
      <c r="AA83">
        <v>0.107142857142857</v>
      </c>
      <c r="AB83">
        <v>1.8796992481203E-2</v>
      </c>
      <c r="AC83">
        <v>0.105263157894737</v>
      </c>
      <c r="AD83">
        <v>0.110902255639098</v>
      </c>
      <c r="AE83">
        <v>0</v>
      </c>
      <c r="AF83">
        <v>0</v>
      </c>
      <c r="AG83">
        <v>0</v>
      </c>
      <c r="AH83">
        <v>0</v>
      </c>
      <c r="AI83">
        <v>0</v>
      </c>
      <c r="AJ83">
        <v>0</v>
      </c>
      <c r="AK83">
        <v>0</v>
      </c>
      <c r="AL83">
        <v>6.5168539325842698E-2</v>
      </c>
      <c r="AM83">
        <v>0.16629213483146099</v>
      </c>
      <c r="AN83">
        <v>0.26292134831460701</v>
      </c>
      <c r="AO83">
        <v>0</v>
      </c>
      <c r="AP83">
        <v>0</v>
      </c>
      <c r="AQ83">
        <v>0</v>
      </c>
      <c r="AR83">
        <v>3.952569169960474E-3</v>
      </c>
      <c r="AS83">
        <v>0.36516853932584298</v>
      </c>
      <c r="AT83">
        <v>0.19341563786008201</v>
      </c>
      <c r="AU83">
        <v>0.25514403292181098</v>
      </c>
      <c r="AV83">
        <v>0</v>
      </c>
      <c r="AW83">
        <v>7.69230769230769E-2</v>
      </c>
      <c r="AX83">
        <v>0</v>
      </c>
      <c r="AY83">
        <v>0.31343017777777799</v>
      </c>
      <c r="AZ83">
        <v>0</v>
      </c>
      <c r="BA83" t="s">
        <v>10</v>
      </c>
    </row>
    <row r="84" spans="1:53">
      <c r="A84">
        <v>136402</v>
      </c>
      <c r="B84">
        <v>3023524</v>
      </c>
      <c r="C84" t="s">
        <v>21</v>
      </c>
      <c r="D84" t="s">
        <v>12</v>
      </c>
      <c r="E84">
        <v>0</v>
      </c>
      <c r="F84">
        <v>1</v>
      </c>
      <c r="G84">
        <v>0</v>
      </c>
      <c r="H84">
        <v>0</v>
      </c>
      <c r="I84">
        <v>7</v>
      </c>
      <c r="J84">
        <v>0</v>
      </c>
      <c r="K84">
        <v>209</v>
      </c>
      <c r="L84">
        <v>209</v>
      </c>
      <c r="M84">
        <v>31</v>
      </c>
      <c r="N84">
        <v>60</v>
      </c>
      <c r="O84">
        <v>118</v>
      </c>
      <c r="P84">
        <v>0</v>
      </c>
      <c r="Q84">
        <v>0</v>
      </c>
      <c r="R84">
        <v>0</v>
      </c>
      <c r="S84">
        <v>0</v>
      </c>
      <c r="T84">
        <v>5.7416267942583699E-2</v>
      </c>
      <c r="U84">
        <v>8.8235294117647065E-2</v>
      </c>
      <c r="V84">
        <v>0</v>
      </c>
      <c r="W84">
        <v>0</v>
      </c>
      <c r="X84">
        <v>0.74162679425837297</v>
      </c>
      <c r="Y84">
        <v>7.6555023923445001E-2</v>
      </c>
      <c r="Z84">
        <v>0.143540669856459</v>
      </c>
      <c r="AA84">
        <v>3.3492822966507199E-2</v>
      </c>
      <c r="AB84">
        <v>4.78468899521531E-3</v>
      </c>
      <c r="AC84">
        <v>0</v>
      </c>
      <c r="AD84">
        <v>0</v>
      </c>
      <c r="AE84">
        <v>0</v>
      </c>
      <c r="AF84">
        <v>0</v>
      </c>
      <c r="AG84">
        <v>0</v>
      </c>
      <c r="AH84">
        <v>0</v>
      </c>
      <c r="AI84">
        <v>0</v>
      </c>
      <c r="AJ84">
        <v>0</v>
      </c>
      <c r="AK84">
        <v>0</v>
      </c>
      <c r="AL84">
        <v>1.1235955056179799E-2</v>
      </c>
      <c r="AM84">
        <v>1.6853932584269701E-2</v>
      </c>
      <c r="AN84">
        <v>2.8089887640449399E-2</v>
      </c>
      <c r="AO84">
        <v>0</v>
      </c>
      <c r="AP84">
        <v>0</v>
      </c>
      <c r="AQ84">
        <v>0</v>
      </c>
      <c r="AR84">
        <v>0</v>
      </c>
      <c r="AS84">
        <v>0.15</v>
      </c>
      <c r="AT84">
        <v>1.7543859649122799E-2</v>
      </c>
      <c r="AU84">
        <v>5.2631578947368397E-2</v>
      </c>
      <c r="AV84">
        <v>0</v>
      </c>
      <c r="AW84">
        <v>2.39234449760766E-2</v>
      </c>
      <c r="AX84">
        <v>0</v>
      </c>
      <c r="AY84">
        <v>0.48988908330404202</v>
      </c>
      <c r="AZ84">
        <v>0</v>
      </c>
      <c r="BA84" t="s">
        <v>10</v>
      </c>
    </row>
    <row r="85" spans="1:53">
      <c r="A85">
        <v>101355</v>
      </c>
      <c r="B85">
        <v>3025200</v>
      </c>
      <c r="C85" t="s">
        <v>39</v>
      </c>
      <c r="D85" t="s">
        <v>12</v>
      </c>
      <c r="E85">
        <v>0</v>
      </c>
      <c r="F85">
        <v>1</v>
      </c>
      <c r="G85">
        <v>0</v>
      </c>
      <c r="H85">
        <v>0</v>
      </c>
      <c r="I85">
        <v>4</v>
      </c>
      <c r="J85">
        <v>0</v>
      </c>
      <c r="K85">
        <v>338</v>
      </c>
      <c r="L85">
        <v>338</v>
      </c>
      <c r="M85">
        <v>0</v>
      </c>
      <c r="N85">
        <v>0</v>
      </c>
      <c r="O85">
        <v>338</v>
      </c>
      <c r="P85">
        <v>0</v>
      </c>
      <c r="Q85">
        <v>0</v>
      </c>
      <c r="R85">
        <v>0</v>
      </c>
      <c r="S85">
        <v>0</v>
      </c>
      <c r="T85">
        <v>0.25443786982248501</v>
      </c>
      <c r="U85">
        <v>0.55555555555555558</v>
      </c>
      <c r="V85">
        <v>0</v>
      </c>
      <c r="W85">
        <v>0</v>
      </c>
      <c r="X85">
        <v>0.22388059701492499</v>
      </c>
      <c r="Y85">
        <v>0.20895522388059701</v>
      </c>
      <c r="Z85">
        <v>1.1940298507462701E-2</v>
      </c>
      <c r="AA85">
        <v>0.214925373134328</v>
      </c>
      <c r="AB85">
        <v>0.16716417910447801</v>
      </c>
      <c r="AC85">
        <v>0.12835820895522401</v>
      </c>
      <c r="AD85">
        <v>4.47761194029851E-2</v>
      </c>
      <c r="AE85">
        <v>0</v>
      </c>
      <c r="AF85">
        <v>0</v>
      </c>
      <c r="AG85">
        <v>0</v>
      </c>
      <c r="AH85">
        <v>0</v>
      </c>
      <c r="AI85">
        <v>0</v>
      </c>
      <c r="AJ85">
        <v>0</v>
      </c>
      <c r="AK85">
        <v>0</v>
      </c>
      <c r="AL85">
        <v>3.5820895522388103E-2</v>
      </c>
      <c r="AM85">
        <v>8.0597014925373106E-2</v>
      </c>
      <c r="AN85">
        <v>0.247761194029851</v>
      </c>
      <c r="AO85">
        <v>0</v>
      </c>
      <c r="AP85">
        <v>0</v>
      </c>
      <c r="AQ85">
        <v>0</v>
      </c>
      <c r="AR85">
        <v>5.8479532163742687E-3</v>
      </c>
      <c r="AS85">
        <v>0</v>
      </c>
      <c r="AT85">
        <v>0.191729323308271</v>
      </c>
      <c r="AU85">
        <v>0.29699248120300797</v>
      </c>
      <c r="AV85">
        <v>0</v>
      </c>
      <c r="AW85">
        <v>8.8757396449704096E-2</v>
      </c>
      <c r="AX85">
        <v>0</v>
      </c>
      <c r="AY85">
        <v>0.55278063640552999</v>
      </c>
      <c r="AZ85">
        <v>0</v>
      </c>
      <c r="BA85" t="s">
        <v>10</v>
      </c>
    </row>
    <row r="86" spans="1:53">
      <c r="A86">
        <v>101356</v>
      </c>
      <c r="B86">
        <v>3025201</v>
      </c>
      <c r="C86" t="s">
        <v>65</v>
      </c>
      <c r="D86" t="s">
        <v>12</v>
      </c>
      <c r="E86">
        <v>0</v>
      </c>
      <c r="F86">
        <v>1</v>
      </c>
      <c r="G86">
        <v>0</v>
      </c>
      <c r="H86">
        <v>0</v>
      </c>
      <c r="I86">
        <v>7</v>
      </c>
      <c r="J86">
        <v>0</v>
      </c>
      <c r="K86">
        <v>420</v>
      </c>
      <c r="L86">
        <v>420</v>
      </c>
      <c r="M86">
        <v>62</v>
      </c>
      <c r="N86">
        <v>120</v>
      </c>
      <c r="O86">
        <v>238</v>
      </c>
      <c r="P86">
        <v>0</v>
      </c>
      <c r="Q86">
        <v>0</v>
      </c>
      <c r="R86">
        <v>0</v>
      </c>
      <c r="S86">
        <v>1</v>
      </c>
      <c r="T86">
        <v>0.107142857142857</v>
      </c>
      <c r="U86">
        <v>0.16985645933014354</v>
      </c>
      <c r="V86">
        <v>0</v>
      </c>
      <c r="W86">
        <v>0</v>
      </c>
      <c r="X86">
        <v>0.59375</v>
      </c>
      <c r="Y86">
        <v>4.56730769230769E-2</v>
      </c>
      <c r="Z86">
        <v>6.25E-2</v>
      </c>
      <c r="AA86">
        <v>0.19230769230769201</v>
      </c>
      <c r="AB86">
        <v>9.6153846153846201E-2</v>
      </c>
      <c r="AC86">
        <v>9.6153846153846194E-3</v>
      </c>
      <c r="AD86">
        <v>0</v>
      </c>
      <c r="AE86">
        <v>0</v>
      </c>
      <c r="AF86">
        <v>0</v>
      </c>
      <c r="AG86">
        <v>0</v>
      </c>
      <c r="AH86">
        <v>0</v>
      </c>
      <c r="AI86">
        <v>0</v>
      </c>
      <c r="AJ86">
        <v>0</v>
      </c>
      <c r="AK86">
        <v>0</v>
      </c>
      <c r="AL86">
        <v>0.12804878048780499</v>
      </c>
      <c r="AM86">
        <v>0.24390243902438999</v>
      </c>
      <c r="AN86">
        <v>0.34146341463414598</v>
      </c>
      <c r="AO86">
        <v>0</v>
      </c>
      <c r="AP86">
        <v>0</v>
      </c>
      <c r="AQ86">
        <v>0</v>
      </c>
      <c r="AR86">
        <v>0</v>
      </c>
      <c r="AS86">
        <v>0.35344827586206901</v>
      </c>
      <c r="AT86">
        <v>0.15929203539823</v>
      </c>
      <c r="AU86">
        <v>0.23008849557522101</v>
      </c>
      <c r="AV86">
        <v>0</v>
      </c>
      <c r="AW86">
        <v>2.8571428571428598E-2</v>
      </c>
      <c r="AX86">
        <v>0</v>
      </c>
      <c r="AY86">
        <v>0.32993951986301401</v>
      </c>
      <c r="AZ86">
        <v>0</v>
      </c>
      <c r="BA86" t="s">
        <v>10</v>
      </c>
    </row>
    <row r="87" spans="1:53">
      <c r="A87">
        <v>101376</v>
      </c>
      <c r="B87">
        <v>3025948</v>
      </c>
      <c r="C87" t="s">
        <v>56</v>
      </c>
      <c r="D87" t="s">
        <v>12</v>
      </c>
      <c r="E87">
        <v>0</v>
      </c>
      <c r="F87">
        <v>1</v>
      </c>
      <c r="G87">
        <v>0</v>
      </c>
      <c r="H87">
        <v>0</v>
      </c>
      <c r="I87">
        <v>7</v>
      </c>
      <c r="J87">
        <v>0</v>
      </c>
      <c r="K87">
        <v>201</v>
      </c>
      <c r="L87">
        <v>201</v>
      </c>
      <c r="M87">
        <v>31</v>
      </c>
      <c r="N87">
        <v>58</v>
      </c>
      <c r="O87">
        <v>112</v>
      </c>
      <c r="P87">
        <v>0</v>
      </c>
      <c r="Q87">
        <v>0</v>
      </c>
      <c r="R87">
        <v>0</v>
      </c>
      <c r="S87">
        <v>0</v>
      </c>
      <c r="T87">
        <v>4.47761194029851E-2</v>
      </c>
      <c r="U87">
        <v>7.2164948453608241E-2</v>
      </c>
      <c r="V87">
        <v>0</v>
      </c>
      <c r="W87">
        <v>0</v>
      </c>
      <c r="X87">
        <v>0.56499999999999995</v>
      </c>
      <c r="Y87">
        <v>0.35499999999999998</v>
      </c>
      <c r="Z87">
        <v>3.5000000000000003E-2</v>
      </c>
      <c r="AA87">
        <v>0.04</v>
      </c>
      <c r="AB87">
        <v>0</v>
      </c>
      <c r="AC87">
        <v>0</v>
      </c>
      <c r="AD87">
        <v>5.0000000000000001E-3</v>
      </c>
      <c r="AE87">
        <v>0</v>
      </c>
      <c r="AF87">
        <v>0</v>
      </c>
      <c r="AG87">
        <v>0</v>
      </c>
      <c r="AH87">
        <v>0</v>
      </c>
      <c r="AI87">
        <v>0</v>
      </c>
      <c r="AJ87">
        <v>0</v>
      </c>
      <c r="AK87">
        <v>0</v>
      </c>
      <c r="AL87">
        <v>2.9411764705882401E-2</v>
      </c>
      <c r="AM87">
        <v>5.29411764705882E-2</v>
      </c>
      <c r="AN87">
        <v>7.0588235294117604E-2</v>
      </c>
      <c r="AO87">
        <v>0</v>
      </c>
      <c r="AP87">
        <v>0</v>
      </c>
      <c r="AQ87">
        <v>0</v>
      </c>
      <c r="AR87">
        <v>0</v>
      </c>
      <c r="AS87">
        <v>0.30188679245283001</v>
      </c>
      <c r="AT87">
        <v>6.7307692307692304E-2</v>
      </c>
      <c r="AU87">
        <v>9.6153846153846201E-2</v>
      </c>
      <c r="AV87">
        <v>0</v>
      </c>
      <c r="AW87">
        <v>2.9850746268656699E-2</v>
      </c>
      <c r="AX87">
        <v>0</v>
      </c>
      <c r="AY87">
        <v>0.39006872431077699</v>
      </c>
      <c r="AZ87">
        <v>0</v>
      </c>
      <c r="BA87" t="s">
        <v>10</v>
      </c>
    </row>
    <row r="88" spans="1:53">
      <c r="A88">
        <v>131359</v>
      </c>
      <c r="B88">
        <v>3025949</v>
      </c>
      <c r="C88" t="s">
        <v>57</v>
      </c>
      <c r="D88" t="s">
        <v>12</v>
      </c>
      <c r="E88">
        <v>0</v>
      </c>
      <c r="F88">
        <v>1</v>
      </c>
      <c r="G88">
        <v>0</v>
      </c>
      <c r="H88">
        <v>0</v>
      </c>
      <c r="I88">
        <v>7</v>
      </c>
      <c r="J88">
        <v>0</v>
      </c>
      <c r="K88">
        <v>279</v>
      </c>
      <c r="L88">
        <v>279</v>
      </c>
      <c r="M88">
        <v>59</v>
      </c>
      <c r="N88">
        <v>90</v>
      </c>
      <c r="O88">
        <v>130</v>
      </c>
      <c r="P88">
        <v>0</v>
      </c>
      <c r="Q88">
        <v>0</v>
      </c>
      <c r="R88">
        <v>0</v>
      </c>
      <c r="S88">
        <v>0</v>
      </c>
      <c r="T88">
        <v>3.9426523297491002E-2</v>
      </c>
      <c r="U88">
        <v>3.6290322580645164E-2</v>
      </c>
      <c r="V88">
        <v>0</v>
      </c>
      <c r="W88">
        <v>0</v>
      </c>
      <c r="X88">
        <v>0.74181818181818204</v>
      </c>
      <c r="Y88">
        <v>9.8181818181818203E-2</v>
      </c>
      <c r="Z88">
        <v>8.3636363636363606E-2</v>
      </c>
      <c r="AA88">
        <v>7.6363636363636397E-2</v>
      </c>
      <c r="AB88">
        <v>0</v>
      </c>
      <c r="AC88">
        <v>0</v>
      </c>
      <c r="AD88">
        <v>0</v>
      </c>
      <c r="AE88">
        <v>0</v>
      </c>
      <c r="AF88">
        <v>0</v>
      </c>
      <c r="AG88">
        <v>0</v>
      </c>
      <c r="AH88">
        <v>0</v>
      </c>
      <c r="AI88">
        <v>0</v>
      </c>
      <c r="AJ88">
        <v>0</v>
      </c>
      <c r="AK88">
        <v>0</v>
      </c>
      <c r="AL88">
        <v>4.5871559633027498E-2</v>
      </c>
      <c r="AM88">
        <v>5.5045871559633003E-2</v>
      </c>
      <c r="AN88">
        <v>5.9633027522935797E-2</v>
      </c>
      <c r="AO88">
        <v>0</v>
      </c>
      <c r="AP88">
        <v>0</v>
      </c>
      <c r="AQ88">
        <v>0</v>
      </c>
      <c r="AR88">
        <v>0</v>
      </c>
      <c r="AS88">
        <v>0.28235294117647097</v>
      </c>
      <c r="AT88">
        <v>3.5398230088495602E-2</v>
      </c>
      <c r="AU88">
        <v>7.9646017699115002E-2</v>
      </c>
      <c r="AV88">
        <v>0</v>
      </c>
      <c r="AW88">
        <v>2.1505376344085999E-2</v>
      </c>
      <c r="AX88">
        <v>0</v>
      </c>
      <c r="AY88">
        <v>0.275984670792079</v>
      </c>
      <c r="AZ88">
        <v>0</v>
      </c>
      <c r="BA88" t="s">
        <v>10</v>
      </c>
    </row>
    <row r="89" spans="1:53">
      <c r="A89">
        <v>101345</v>
      </c>
      <c r="B89">
        <v>3024003</v>
      </c>
      <c r="C89" t="s">
        <v>97</v>
      </c>
      <c r="D89" t="s">
        <v>95</v>
      </c>
      <c r="E89">
        <v>0</v>
      </c>
      <c r="F89">
        <v>1</v>
      </c>
      <c r="G89">
        <v>0</v>
      </c>
      <c r="H89">
        <v>0</v>
      </c>
      <c r="I89">
        <v>0</v>
      </c>
      <c r="J89">
        <v>5</v>
      </c>
      <c r="K89">
        <v>801</v>
      </c>
      <c r="L89">
        <v>0</v>
      </c>
      <c r="M89">
        <v>0</v>
      </c>
      <c r="N89">
        <v>0</v>
      </c>
      <c r="O89">
        <v>0</v>
      </c>
      <c r="P89">
        <v>801</v>
      </c>
      <c r="Q89">
        <v>482</v>
      </c>
      <c r="R89">
        <v>319</v>
      </c>
      <c r="S89">
        <v>0</v>
      </c>
      <c r="T89">
        <v>0</v>
      </c>
      <c r="U89">
        <v>0</v>
      </c>
      <c r="V89">
        <v>0.21722846441947599</v>
      </c>
      <c r="W89">
        <v>0.50503778337531491</v>
      </c>
      <c r="X89">
        <v>0</v>
      </c>
      <c r="Y89">
        <v>0</v>
      </c>
      <c r="Z89">
        <v>0</v>
      </c>
      <c r="AA89">
        <v>0</v>
      </c>
      <c r="AB89">
        <v>0</v>
      </c>
      <c r="AC89">
        <v>0</v>
      </c>
      <c r="AD89">
        <v>0</v>
      </c>
      <c r="AE89">
        <v>0.31539424280350398</v>
      </c>
      <c r="AF89">
        <v>0.111389236545682</v>
      </c>
      <c r="AG89">
        <v>0.112640801001252</v>
      </c>
      <c r="AH89">
        <v>0.16270337922403</v>
      </c>
      <c r="AI89">
        <v>0.170212765957447</v>
      </c>
      <c r="AJ89">
        <v>7.7596996245306596E-2</v>
      </c>
      <c r="AK89">
        <v>5.00625782227785E-2</v>
      </c>
      <c r="AL89">
        <v>0</v>
      </c>
      <c r="AM89">
        <v>0</v>
      </c>
      <c r="AN89">
        <v>0</v>
      </c>
      <c r="AO89">
        <v>2.5000000000000001E-2</v>
      </c>
      <c r="AP89">
        <v>4.1250000000000002E-2</v>
      </c>
      <c r="AQ89">
        <v>6.1249999999999999E-2</v>
      </c>
      <c r="AR89">
        <v>1.3853904282115869E-2</v>
      </c>
      <c r="AS89">
        <v>0</v>
      </c>
      <c r="AT89">
        <v>0</v>
      </c>
      <c r="AU89">
        <v>0</v>
      </c>
      <c r="AV89">
        <v>0.28289473684210498</v>
      </c>
      <c r="AW89">
        <v>0</v>
      </c>
      <c r="AX89">
        <v>8.98876404494382E-2</v>
      </c>
      <c r="AY89">
        <v>0</v>
      </c>
      <c r="AZ89">
        <v>0.70126601466836702</v>
      </c>
      <c r="BA89" t="s">
        <v>10</v>
      </c>
    </row>
    <row r="90" spans="1:53">
      <c r="A90">
        <v>101360</v>
      </c>
      <c r="B90">
        <v>3025403</v>
      </c>
      <c r="C90" t="s">
        <v>103</v>
      </c>
      <c r="D90" t="s">
        <v>95</v>
      </c>
      <c r="E90">
        <v>0</v>
      </c>
      <c r="F90">
        <v>1</v>
      </c>
      <c r="G90">
        <v>0</v>
      </c>
      <c r="H90">
        <v>0</v>
      </c>
      <c r="I90">
        <v>0</v>
      </c>
      <c r="J90">
        <v>2</v>
      </c>
      <c r="K90">
        <v>155</v>
      </c>
      <c r="L90">
        <v>0</v>
      </c>
      <c r="M90">
        <v>0</v>
      </c>
      <c r="N90">
        <v>0</v>
      </c>
      <c r="O90">
        <v>0</v>
      </c>
      <c r="P90">
        <v>155</v>
      </c>
      <c r="Q90">
        <v>0</v>
      </c>
      <c r="R90">
        <v>155</v>
      </c>
      <c r="S90">
        <v>0</v>
      </c>
      <c r="T90">
        <v>0</v>
      </c>
      <c r="U90">
        <v>0</v>
      </c>
      <c r="V90">
        <v>0.42580645161290298</v>
      </c>
      <c r="W90">
        <v>0.44117647058823528</v>
      </c>
      <c r="X90">
        <v>0</v>
      </c>
      <c r="Y90">
        <v>0</v>
      </c>
      <c r="Z90">
        <v>0</v>
      </c>
      <c r="AA90">
        <v>0</v>
      </c>
      <c r="AB90">
        <v>0</v>
      </c>
      <c r="AC90">
        <v>0</v>
      </c>
      <c r="AD90">
        <v>0</v>
      </c>
      <c r="AE90">
        <v>0.16339869281045799</v>
      </c>
      <c r="AF90">
        <v>0.14379084967320299</v>
      </c>
      <c r="AG90">
        <v>4.5751633986928102E-2</v>
      </c>
      <c r="AH90">
        <v>0.24836601307189499</v>
      </c>
      <c r="AI90">
        <v>0.19607843137254899</v>
      </c>
      <c r="AJ90">
        <v>0.14379084967320299</v>
      </c>
      <c r="AK90">
        <v>5.8823529411764698E-2</v>
      </c>
      <c r="AL90">
        <v>0</v>
      </c>
      <c r="AM90">
        <v>0</v>
      </c>
      <c r="AN90">
        <v>0</v>
      </c>
      <c r="AO90">
        <v>0.135483870967742</v>
      </c>
      <c r="AP90">
        <v>0.21290322580645199</v>
      </c>
      <c r="AQ90">
        <v>0.25161290322580598</v>
      </c>
      <c r="AR90">
        <v>1.1029411764705883E-2</v>
      </c>
      <c r="AS90">
        <v>0</v>
      </c>
      <c r="AT90">
        <v>0</v>
      </c>
      <c r="AU90">
        <v>0</v>
      </c>
      <c r="AV90">
        <v>0.42307692307692302</v>
      </c>
      <c r="AW90">
        <v>0</v>
      </c>
      <c r="AX90">
        <v>0.19354838709677399</v>
      </c>
      <c r="AY90">
        <v>0</v>
      </c>
      <c r="AZ90">
        <v>0.63724814528301899</v>
      </c>
      <c r="BA90" t="s">
        <v>10</v>
      </c>
    </row>
    <row r="91" spans="1:53">
      <c r="A91">
        <v>101361</v>
      </c>
      <c r="B91">
        <v>3025404</v>
      </c>
      <c r="C91" t="s">
        <v>101</v>
      </c>
      <c r="D91" t="s">
        <v>95</v>
      </c>
      <c r="E91">
        <v>0</v>
      </c>
      <c r="F91">
        <v>1</v>
      </c>
      <c r="G91">
        <v>0</v>
      </c>
      <c r="H91">
        <v>0</v>
      </c>
      <c r="I91">
        <v>0</v>
      </c>
      <c r="J91">
        <v>5</v>
      </c>
      <c r="K91">
        <v>479</v>
      </c>
      <c r="L91">
        <v>0</v>
      </c>
      <c r="M91">
        <v>0</v>
      </c>
      <c r="N91">
        <v>0</v>
      </c>
      <c r="O91">
        <v>0</v>
      </c>
      <c r="P91">
        <v>479</v>
      </c>
      <c r="Q91">
        <v>288</v>
      </c>
      <c r="R91">
        <v>191</v>
      </c>
      <c r="S91">
        <v>0</v>
      </c>
      <c r="T91">
        <v>0</v>
      </c>
      <c r="U91">
        <v>0</v>
      </c>
      <c r="V91">
        <v>2.2964509394572001E-2</v>
      </c>
      <c r="W91">
        <v>7.9831932773109238E-2</v>
      </c>
      <c r="X91">
        <v>0</v>
      </c>
      <c r="Y91">
        <v>0</v>
      </c>
      <c r="Z91">
        <v>0</v>
      </c>
      <c r="AA91">
        <v>0</v>
      </c>
      <c r="AB91">
        <v>0</v>
      </c>
      <c r="AC91">
        <v>0</v>
      </c>
      <c r="AD91">
        <v>0</v>
      </c>
      <c r="AE91">
        <v>0.41684210526315801</v>
      </c>
      <c r="AF91">
        <v>0.113684210526316</v>
      </c>
      <c r="AG91">
        <v>8.84210526315789E-2</v>
      </c>
      <c r="AH91">
        <v>0.172631578947368</v>
      </c>
      <c r="AI91">
        <v>9.2631578947368398E-2</v>
      </c>
      <c r="AJ91">
        <v>7.7894736842105294E-2</v>
      </c>
      <c r="AK91">
        <v>3.78947368421053E-2</v>
      </c>
      <c r="AL91">
        <v>0</v>
      </c>
      <c r="AM91">
        <v>0</v>
      </c>
      <c r="AN91">
        <v>0</v>
      </c>
      <c r="AO91">
        <v>2.0876826722338201E-2</v>
      </c>
      <c r="AP91">
        <v>3.1315240083507299E-2</v>
      </c>
      <c r="AQ91">
        <v>3.7578288100208801E-2</v>
      </c>
      <c r="AR91">
        <v>0</v>
      </c>
      <c r="AS91">
        <v>0</v>
      </c>
      <c r="AT91">
        <v>0</v>
      </c>
      <c r="AU91">
        <v>0</v>
      </c>
      <c r="AV91">
        <v>0</v>
      </c>
      <c r="AW91">
        <v>0</v>
      </c>
      <c r="AX91">
        <v>2.0876826722338198E-3</v>
      </c>
      <c r="AY91">
        <v>0</v>
      </c>
      <c r="AZ91">
        <v>0.86151532390158203</v>
      </c>
      <c r="BA91" t="s">
        <v>10</v>
      </c>
    </row>
    <row r="92" spans="1:53">
      <c r="A92">
        <v>101362</v>
      </c>
      <c r="B92">
        <v>3025405</v>
      </c>
      <c r="C92" t="s">
        <v>96</v>
      </c>
      <c r="D92" t="s">
        <v>95</v>
      </c>
      <c r="E92">
        <v>0</v>
      </c>
      <c r="F92">
        <v>1</v>
      </c>
      <c r="G92">
        <v>0</v>
      </c>
      <c r="H92">
        <v>0</v>
      </c>
      <c r="I92">
        <v>0</v>
      </c>
      <c r="J92">
        <v>5</v>
      </c>
      <c r="K92">
        <v>852</v>
      </c>
      <c r="L92">
        <v>0</v>
      </c>
      <c r="M92">
        <v>0</v>
      </c>
      <c r="N92">
        <v>0</v>
      </c>
      <c r="O92">
        <v>0</v>
      </c>
      <c r="P92">
        <v>852</v>
      </c>
      <c r="Q92">
        <v>514</v>
      </c>
      <c r="R92">
        <v>338</v>
      </c>
      <c r="S92">
        <v>0</v>
      </c>
      <c r="T92">
        <v>0</v>
      </c>
      <c r="U92">
        <v>0</v>
      </c>
      <c r="V92">
        <v>8.5680751173708894E-2</v>
      </c>
      <c r="W92">
        <v>0.14748201438848921</v>
      </c>
      <c r="X92">
        <v>0</v>
      </c>
      <c r="Y92">
        <v>0</v>
      </c>
      <c r="Z92">
        <v>0</v>
      </c>
      <c r="AA92">
        <v>0</v>
      </c>
      <c r="AB92">
        <v>0</v>
      </c>
      <c r="AC92">
        <v>0</v>
      </c>
      <c r="AD92">
        <v>0</v>
      </c>
      <c r="AE92">
        <v>0.52352941176470602</v>
      </c>
      <c r="AF92">
        <v>0.10117647058823501</v>
      </c>
      <c r="AG92">
        <v>7.4117647058823496E-2</v>
      </c>
      <c r="AH92">
        <v>0.14941176470588199</v>
      </c>
      <c r="AI92">
        <v>8.47058823529412E-2</v>
      </c>
      <c r="AJ92">
        <v>2.9411764705882401E-2</v>
      </c>
      <c r="AK92">
        <v>3.7647058823529402E-2</v>
      </c>
      <c r="AL92">
        <v>0</v>
      </c>
      <c r="AM92">
        <v>0</v>
      </c>
      <c r="AN92">
        <v>0</v>
      </c>
      <c r="AO92">
        <v>0</v>
      </c>
      <c r="AP92">
        <v>0</v>
      </c>
      <c r="AQ92">
        <v>1.1750881316098701E-3</v>
      </c>
      <c r="AR92">
        <v>1.199040767386091E-3</v>
      </c>
      <c r="AS92">
        <v>0</v>
      </c>
      <c r="AT92">
        <v>0</v>
      </c>
      <c r="AU92">
        <v>0</v>
      </c>
      <c r="AV92">
        <v>0.13207547169811301</v>
      </c>
      <c r="AW92">
        <v>0</v>
      </c>
      <c r="AX92">
        <v>1.2910798122065701E-2</v>
      </c>
      <c r="AY92">
        <v>0</v>
      </c>
      <c r="AZ92">
        <v>0.95369098461538504</v>
      </c>
      <c r="BA92" t="s">
        <v>10</v>
      </c>
    </row>
    <row r="93" spans="1:53">
      <c r="A93">
        <v>101364</v>
      </c>
      <c r="B93">
        <v>3025407</v>
      </c>
      <c r="C93" t="s">
        <v>102</v>
      </c>
      <c r="D93" t="s">
        <v>95</v>
      </c>
      <c r="E93">
        <v>0</v>
      </c>
      <c r="F93">
        <v>1</v>
      </c>
      <c r="G93">
        <v>0</v>
      </c>
      <c r="H93">
        <v>0</v>
      </c>
      <c r="I93">
        <v>0</v>
      </c>
      <c r="J93">
        <v>5</v>
      </c>
      <c r="K93">
        <v>896</v>
      </c>
      <c r="L93">
        <v>0</v>
      </c>
      <c r="M93">
        <v>0</v>
      </c>
      <c r="N93">
        <v>0</v>
      </c>
      <c r="O93">
        <v>0</v>
      </c>
      <c r="P93">
        <v>896</v>
      </c>
      <c r="Q93">
        <v>536</v>
      </c>
      <c r="R93">
        <v>360</v>
      </c>
      <c r="S93">
        <v>0</v>
      </c>
      <c r="T93">
        <v>0</v>
      </c>
      <c r="U93">
        <v>0</v>
      </c>
      <c r="V93">
        <v>0.10267857142857099</v>
      </c>
      <c r="W93">
        <v>0.2759776536312849</v>
      </c>
      <c r="X93">
        <v>0</v>
      </c>
      <c r="Y93">
        <v>0</v>
      </c>
      <c r="Z93">
        <v>0</v>
      </c>
      <c r="AA93">
        <v>0</v>
      </c>
      <c r="AB93">
        <v>0</v>
      </c>
      <c r="AC93">
        <v>0</v>
      </c>
      <c r="AD93">
        <v>0</v>
      </c>
      <c r="AE93">
        <v>8.9385474860335198E-2</v>
      </c>
      <c r="AF93">
        <v>0.100558659217877</v>
      </c>
      <c r="AG93">
        <v>8.7150837988826793E-2</v>
      </c>
      <c r="AH93">
        <v>0.26592178770949698</v>
      </c>
      <c r="AI93">
        <v>0.212290502793296</v>
      </c>
      <c r="AJ93">
        <v>0.141899441340782</v>
      </c>
      <c r="AK93">
        <v>0.10279329608938501</v>
      </c>
      <c r="AL93">
        <v>0</v>
      </c>
      <c r="AM93">
        <v>0</v>
      </c>
      <c r="AN93">
        <v>0</v>
      </c>
      <c r="AO93">
        <v>1.194743130227E-3</v>
      </c>
      <c r="AP93">
        <v>1.194743130227E-3</v>
      </c>
      <c r="AQ93">
        <v>4.7789725209080001E-3</v>
      </c>
      <c r="AR93">
        <v>1.1173184357541898E-3</v>
      </c>
      <c r="AS93">
        <v>0</v>
      </c>
      <c r="AT93">
        <v>0</v>
      </c>
      <c r="AU93">
        <v>0</v>
      </c>
      <c r="AV93">
        <v>0.15011547344110901</v>
      </c>
      <c r="AW93">
        <v>0</v>
      </c>
      <c r="AX93">
        <v>2.6785714285714302E-2</v>
      </c>
      <c r="AY93">
        <v>0</v>
      </c>
      <c r="AZ93">
        <v>1.0540908379421201</v>
      </c>
      <c r="BA93" t="s">
        <v>10</v>
      </c>
    </row>
    <row r="94" spans="1:53">
      <c r="A94">
        <v>101365</v>
      </c>
      <c r="B94">
        <v>3025408</v>
      </c>
      <c r="C94" t="s">
        <v>234</v>
      </c>
      <c r="D94" t="s">
        <v>95</v>
      </c>
      <c r="E94">
        <v>0</v>
      </c>
      <c r="F94">
        <v>1</v>
      </c>
      <c r="G94">
        <v>0</v>
      </c>
      <c r="H94">
        <v>0</v>
      </c>
      <c r="I94">
        <v>0</v>
      </c>
      <c r="J94">
        <v>5</v>
      </c>
      <c r="K94">
        <v>532</v>
      </c>
      <c r="L94">
        <v>0</v>
      </c>
      <c r="M94">
        <v>0</v>
      </c>
      <c r="N94">
        <v>0</v>
      </c>
      <c r="O94">
        <v>0</v>
      </c>
      <c r="P94">
        <v>532</v>
      </c>
      <c r="Q94">
        <v>270</v>
      </c>
      <c r="R94">
        <v>262</v>
      </c>
      <c r="S94">
        <v>0</v>
      </c>
      <c r="T94">
        <v>0</v>
      </c>
      <c r="U94">
        <v>0</v>
      </c>
      <c r="V94">
        <v>0.24624060150375901</v>
      </c>
      <c r="W94">
        <v>0.4204946996466431</v>
      </c>
      <c r="X94">
        <v>0</v>
      </c>
      <c r="Y94">
        <v>0</v>
      </c>
      <c r="Z94">
        <v>0</v>
      </c>
      <c r="AA94">
        <v>0</v>
      </c>
      <c r="AB94">
        <v>0</v>
      </c>
      <c r="AC94">
        <v>0</v>
      </c>
      <c r="AD94">
        <v>0</v>
      </c>
      <c r="AE94">
        <v>0.26930320150659098</v>
      </c>
      <c r="AF94">
        <v>7.5329566854990607E-2</v>
      </c>
      <c r="AG94">
        <v>8.4745762711864403E-2</v>
      </c>
      <c r="AH94">
        <v>0.16572504708097899</v>
      </c>
      <c r="AI94">
        <v>0.13182674199623401</v>
      </c>
      <c r="AJ94">
        <v>0.13182674199623401</v>
      </c>
      <c r="AK94">
        <v>0.14124293785310699</v>
      </c>
      <c r="AL94">
        <v>0</v>
      </c>
      <c r="AM94">
        <v>0</v>
      </c>
      <c r="AN94">
        <v>0</v>
      </c>
      <c r="AO94">
        <v>0.11466165413533801</v>
      </c>
      <c r="AP94">
        <v>0.18984962406014999</v>
      </c>
      <c r="AQ94">
        <v>0.25</v>
      </c>
      <c r="AR94">
        <v>5.3003533568904597E-3</v>
      </c>
      <c r="AS94">
        <v>0</v>
      </c>
      <c r="AT94">
        <v>0</v>
      </c>
      <c r="AU94">
        <v>0</v>
      </c>
      <c r="AV94">
        <v>0.29411764705882398</v>
      </c>
      <c r="AW94">
        <v>0</v>
      </c>
      <c r="AX94">
        <v>0.203007518796992</v>
      </c>
      <c r="AY94">
        <v>0</v>
      </c>
      <c r="AZ94">
        <v>0.80615619591584098</v>
      </c>
      <c r="BA94" t="s">
        <v>10</v>
      </c>
    </row>
    <row r="95" spans="1:53">
      <c r="A95">
        <v>135747</v>
      </c>
      <c r="B95">
        <v>3025427</v>
      </c>
      <c r="C95" t="s">
        <v>235</v>
      </c>
      <c r="D95" t="s">
        <v>95</v>
      </c>
      <c r="E95">
        <v>0</v>
      </c>
      <c r="F95">
        <v>1</v>
      </c>
      <c r="G95">
        <v>0</v>
      </c>
      <c r="H95">
        <v>0</v>
      </c>
      <c r="I95">
        <v>0</v>
      </c>
      <c r="J95">
        <v>5</v>
      </c>
      <c r="K95">
        <v>900</v>
      </c>
      <c r="L95">
        <v>0</v>
      </c>
      <c r="M95">
        <v>0</v>
      </c>
      <c r="N95">
        <v>0</v>
      </c>
      <c r="O95">
        <v>0</v>
      </c>
      <c r="P95">
        <v>900</v>
      </c>
      <c r="Q95">
        <v>559</v>
      </c>
      <c r="R95">
        <v>341</v>
      </c>
      <c r="S95">
        <v>0</v>
      </c>
      <c r="T95">
        <v>0</v>
      </c>
      <c r="U95">
        <v>0</v>
      </c>
      <c r="V95">
        <v>0.04</v>
      </c>
      <c r="W95">
        <v>0.10364145658263306</v>
      </c>
      <c r="X95">
        <v>0</v>
      </c>
      <c r="Y95">
        <v>0</v>
      </c>
      <c r="Z95">
        <v>0</v>
      </c>
      <c r="AA95">
        <v>0</v>
      </c>
      <c r="AB95">
        <v>0</v>
      </c>
      <c r="AC95">
        <v>0</v>
      </c>
      <c r="AD95">
        <v>0</v>
      </c>
      <c r="AE95">
        <v>0.73830734966592404</v>
      </c>
      <c r="AF95">
        <v>9.1314031180400906E-2</v>
      </c>
      <c r="AG95">
        <v>6.6815144766147E-2</v>
      </c>
      <c r="AH95">
        <v>6.3474387527839599E-2</v>
      </c>
      <c r="AI95">
        <v>2.2271714922049001E-2</v>
      </c>
      <c r="AJ95">
        <v>1.0022271714921999E-2</v>
      </c>
      <c r="AK95">
        <v>7.7951002227171504E-3</v>
      </c>
      <c r="AL95">
        <v>0</v>
      </c>
      <c r="AM95">
        <v>0</v>
      </c>
      <c r="AN95">
        <v>0</v>
      </c>
      <c r="AO95">
        <v>1.1111111111111099E-2</v>
      </c>
      <c r="AP95">
        <v>1.44444444444444E-2</v>
      </c>
      <c r="AQ95">
        <v>2.7777777777777801E-2</v>
      </c>
      <c r="AR95">
        <v>0</v>
      </c>
      <c r="AS95">
        <v>0</v>
      </c>
      <c r="AT95">
        <v>0</v>
      </c>
      <c r="AU95">
        <v>0</v>
      </c>
      <c r="AV95">
        <v>0.14368650217706799</v>
      </c>
      <c r="AW95">
        <v>0</v>
      </c>
      <c r="AX95">
        <v>4.5555555555555599E-2</v>
      </c>
      <c r="AY95">
        <v>0</v>
      </c>
      <c r="AZ95">
        <v>0.99347766822107098</v>
      </c>
      <c r="BA95" t="s">
        <v>10</v>
      </c>
    </row>
    <row r="96" spans="1:53">
      <c r="A96">
        <v>101278</v>
      </c>
      <c r="B96">
        <v>3022024</v>
      </c>
      <c r="C96" t="s">
        <v>41</v>
      </c>
      <c r="D96" t="s">
        <v>236</v>
      </c>
      <c r="E96">
        <v>0</v>
      </c>
      <c r="F96">
        <v>1</v>
      </c>
      <c r="G96">
        <v>0</v>
      </c>
      <c r="H96">
        <v>0</v>
      </c>
      <c r="I96">
        <v>7</v>
      </c>
      <c r="J96">
        <v>0</v>
      </c>
      <c r="K96">
        <v>239</v>
      </c>
      <c r="L96">
        <v>239</v>
      </c>
      <c r="M96">
        <v>31</v>
      </c>
      <c r="N96">
        <v>89</v>
      </c>
      <c r="O96">
        <v>119</v>
      </c>
      <c r="P96">
        <v>0</v>
      </c>
      <c r="Q96">
        <v>0</v>
      </c>
      <c r="R96">
        <v>0</v>
      </c>
      <c r="S96">
        <v>1</v>
      </c>
      <c r="T96">
        <v>0.17991631799163199</v>
      </c>
      <c r="U96">
        <v>0.35294117647058826</v>
      </c>
      <c r="V96">
        <v>0</v>
      </c>
      <c r="W96">
        <v>0</v>
      </c>
      <c r="X96">
        <v>0.21757322175732199</v>
      </c>
      <c r="Y96">
        <v>0.43096234309623399</v>
      </c>
      <c r="Z96">
        <v>2.0920502092050201E-2</v>
      </c>
      <c r="AA96">
        <v>0.18410041841004199</v>
      </c>
      <c r="AB96">
        <v>5.4393305439330498E-2</v>
      </c>
      <c r="AC96">
        <v>9.2050209205020897E-2</v>
      </c>
      <c r="AD96">
        <v>0</v>
      </c>
      <c r="AE96">
        <v>0</v>
      </c>
      <c r="AF96">
        <v>0</v>
      </c>
      <c r="AG96">
        <v>0</v>
      </c>
      <c r="AH96">
        <v>0</v>
      </c>
      <c r="AI96">
        <v>0</v>
      </c>
      <c r="AJ96">
        <v>0</v>
      </c>
      <c r="AK96">
        <v>0</v>
      </c>
      <c r="AL96">
        <v>9.1346153846153799E-2</v>
      </c>
      <c r="AM96">
        <v>0.27403846153846201</v>
      </c>
      <c r="AN96">
        <v>0.36057692307692302</v>
      </c>
      <c r="AO96">
        <v>0</v>
      </c>
      <c r="AP96">
        <v>0</v>
      </c>
      <c r="AQ96">
        <v>0</v>
      </c>
      <c r="AR96">
        <v>0</v>
      </c>
      <c r="AS96">
        <v>0.407407407407407</v>
      </c>
      <c r="AT96">
        <v>6.4814814814814797E-2</v>
      </c>
      <c r="AU96">
        <v>0.12962962962963001</v>
      </c>
      <c r="AV96">
        <v>0</v>
      </c>
      <c r="AW96">
        <v>0.15062761506276201</v>
      </c>
      <c r="AX96">
        <v>0</v>
      </c>
      <c r="AY96">
        <v>0</v>
      </c>
      <c r="AZ96">
        <v>0.30076040710382501</v>
      </c>
      <c r="BA96" t="s">
        <v>10</v>
      </c>
    </row>
    <row r="97" spans="1:53">
      <c r="A97">
        <v>103119</v>
      </c>
      <c r="B97">
        <v>3023521</v>
      </c>
      <c r="C97" t="s">
        <v>237</v>
      </c>
      <c r="D97" t="s">
        <v>236</v>
      </c>
      <c r="E97">
        <v>0</v>
      </c>
      <c r="F97">
        <v>1</v>
      </c>
      <c r="G97">
        <v>0</v>
      </c>
      <c r="H97">
        <v>0</v>
      </c>
      <c r="I97">
        <v>7</v>
      </c>
      <c r="J97">
        <v>1</v>
      </c>
      <c r="K97">
        <v>624</v>
      </c>
      <c r="L97">
        <v>505</v>
      </c>
      <c r="M97">
        <v>89</v>
      </c>
      <c r="N97">
        <v>177</v>
      </c>
      <c r="O97">
        <v>239</v>
      </c>
      <c r="P97">
        <v>119</v>
      </c>
      <c r="Q97">
        <v>119</v>
      </c>
      <c r="R97">
        <v>0</v>
      </c>
      <c r="S97">
        <v>0</v>
      </c>
      <c r="T97">
        <v>8.7128712871287095E-2</v>
      </c>
      <c r="U97">
        <v>0.24579831932773108</v>
      </c>
      <c r="V97">
        <v>0.14285714285714299</v>
      </c>
      <c r="W97">
        <v>0.24579831932773108</v>
      </c>
      <c r="X97">
        <v>0.396414342629482</v>
      </c>
      <c r="Y97">
        <v>0.119521912350598</v>
      </c>
      <c r="Z97">
        <v>5.97609561752988E-2</v>
      </c>
      <c r="AA97">
        <v>0.24701195219123501</v>
      </c>
      <c r="AB97">
        <v>9.36254980079681E-2</v>
      </c>
      <c r="AC97">
        <v>7.9681274900398405E-2</v>
      </c>
      <c r="AD97">
        <v>3.9840637450199202E-3</v>
      </c>
      <c r="AE97">
        <v>0.28571428571428598</v>
      </c>
      <c r="AF97">
        <v>0.14285714285714299</v>
      </c>
      <c r="AG97">
        <v>5.8823529411764698E-2</v>
      </c>
      <c r="AH97">
        <v>0.24369747899159699</v>
      </c>
      <c r="AI97">
        <v>0.109243697478992</v>
      </c>
      <c r="AJ97">
        <v>0.13445378151260501</v>
      </c>
      <c r="AK97">
        <v>2.5210084033613401E-2</v>
      </c>
      <c r="AL97">
        <v>0.16957605985037399</v>
      </c>
      <c r="AM97">
        <v>0.32668329177057398</v>
      </c>
      <c r="AN97">
        <v>0.40149625935162098</v>
      </c>
      <c r="AO97">
        <v>8.4745762711864406E-3</v>
      </c>
      <c r="AP97">
        <v>4.2372881355932202E-2</v>
      </c>
      <c r="AQ97">
        <v>5.93220338983051E-2</v>
      </c>
      <c r="AR97">
        <v>0</v>
      </c>
      <c r="AS97">
        <v>0.42105263157894701</v>
      </c>
      <c r="AT97">
        <v>0.109090909090909</v>
      </c>
      <c r="AU97">
        <v>0.145454545454545</v>
      </c>
      <c r="AV97">
        <v>0.15929203539823</v>
      </c>
      <c r="AW97">
        <v>6.5346534653465294E-2</v>
      </c>
      <c r="AX97">
        <v>1.6806722689075598E-2</v>
      </c>
      <c r="AY97">
        <v>0</v>
      </c>
      <c r="AZ97">
        <v>0.50129342329670301</v>
      </c>
      <c r="BA97" t="s">
        <v>10</v>
      </c>
    </row>
    <row r="98" spans="1:53">
      <c r="A98">
        <v>136938</v>
      </c>
      <c r="B98">
        <v>3022001</v>
      </c>
      <c r="C98" t="s">
        <v>108</v>
      </c>
      <c r="D98" t="s">
        <v>12</v>
      </c>
      <c r="E98" t="s">
        <v>238</v>
      </c>
      <c r="F98">
        <v>1</v>
      </c>
      <c r="G98">
        <v>0</v>
      </c>
      <c r="H98">
        <v>0</v>
      </c>
      <c r="I98">
        <v>4</v>
      </c>
      <c r="J98">
        <v>0</v>
      </c>
      <c r="K98">
        <v>112</v>
      </c>
      <c r="L98">
        <v>112</v>
      </c>
      <c r="M98">
        <v>28</v>
      </c>
      <c r="N98">
        <v>56</v>
      </c>
      <c r="O98">
        <v>28</v>
      </c>
      <c r="P98">
        <v>0</v>
      </c>
      <c r="Q98">
        <v>0</v>
      </c>
      <c r="R98">
        <v>0</v>
      </c>
      <c r="S98">
        <v>0</v>
      </c>
      <c r="T98">
        <v>1.7857142857142901E-2</v>
      </c>
      <c r="U98">
        <v>2.3809523809523808E-2</v>
      </c>
      <c r="V98">
        <v>0</v>
      </c>
      <c r="W98">
        <v>0</v>
      </c>
      <c r="X98">
        <v>0.67272727272727295</v>
      </c>
      <c r="Y98">
        <v>0.22727272727272699</v>
      </c>
      <c r="Z98">
        <v>1.8181818181818198E-2</v>
      </c>
      <c r="AA98">
        <v>6.3636363636363602E-2</v>
      </c>
      <c r="AB98">
        <v>1.8181818181818198E-2</v>
      </c>
      <c r="AC98">
        <v>0</v>
      </c>
      <c r="AD98">
        <v>0</v>
      </c>
      <c r="AE98">
        <v>0</v>
      </c>
      <c r="AF98">
        <v>0</v>
      </c>
      <c r="AG98">
        <v>0</v>
      </c>
      <c r="AH98">
        <v>0</v>
      </c>
      <c r="AI98">
        <v>0</v>
      </c>
      <c r="AJ98">
        <v>0</v>
      </c>
      <c r="AK98">
        <v>0</v>
      </c>
      <c r="AL98">
        <v>2.4691358024691398E-2</v>
      </c>
      <c r="AM98">
        <v>3.7037037037037E-2</v>
      </c>
      <c r="AN98">
        <v>4.9382716049382699E-2</v>
      </c>
      <c r="AO98">
        <v>0</v>
      </c>
      <c r="AP98">
        <v>0</v>
      </c>
      <c r="AQ98">
        <v>0</v>
      </c>
      <c r="AR98">
        <v>0</v>
      </c>
      <c r="AS98">
        <v>0.30357142857142899</v>
      </c>
      <c r="AT98">
        <v>0</v>
      </c>
      <c r="AU98">
        <v>0</v>
      </c>
      <c r="AV98">
        <v>0</v>
      </c>
      <c r="AW98">
        <v>6.25E-2</v>
      </c>
      <c r="AX98">
        <v>0</v>
      </c>
      <c r="AY98">
        <v>0.44877799124087597</v>
      </c>
      <c r="AZ98">
        <v>0</v>
      </c>
      <c r="BA98" t="s">
        <v>239</v>
      </c>
    </row>
    <row r="99" spans="1:53">
      <c r="A99">
        <v>138272</v>
      </c>
      <c r="B99">
        <v>3022004</v>
      </c>
      <c r="C99" t="s">
        <v>109</v>
      </c>
      <c r="D99" t="s">
        <v>12</v>
      </c>
      <c r="E99" t="s">
        <v>238</v>
      </c>
      <c r="F99">
        <v>1</v>
      </c>
      <c r="G99">
        <v>0</v>
      </c>
      <c r="H99">
        <v>0</v>
      </c>
      <c r="I99">
        <v>3</v>
      </c>
      <c r="J99">
        <v>0</v>
      </c>
      <c r="K99">
        <v>79</v>
      </c>
      <c r="L99">
        <v>79</v>
      </c>
      <c r="M99">
        <v>28</v>
      </c>
      <c r="N99">
        <v>51</v>
      </c>
      <c r="O99">
        <v>0</v>
      </c>
      <c r="P99">
        <v>0</v>
      </c>
      <c r="Q99">
        <v>0</v>
      </c>
      <c r="R99">
        <v>0</v>
      </c>
      <c r="S99">
        <v>3</v>
      </c>
      <c r="T99">
        <v>7.5949367088607597E-2</v>
      </c>
      <c r="U99">
        <v>0</v>
      </c>
      <c r="V99">
        <v>0</v>
      </c>
      <c r="W99">
        <v>0</v>
      </c>
      <c r="X99">
        <v>0.860759493670886</v>
      </c>
      <c r="Y99">
        <v>7.5949367088607597E-2</v>
      </c>
      <c r="Z99">
        <v>1.26582278481013E-2</v>
      </c>
      <c r="AA99">
        <v>1.26582278481013E-2</v>
      </c>
      <c r="AB99">
        <v>2.53164556962025E-2</v>
      </c>
      <c r="AC99">
        <v>1.26582278481013E-2</v>
      </c>
      <c r="AD99">
        <v>0</v>
      </c>
      <c r="AE99">
        <v>0</v>
      </c>
      <c r="AF99">
        <v>0</v>
      </c>
      <c r="AG99">
        <v>0</v>
      </c>
      <c r="AH99">
        <v>0</v>
      </c>
      <c r="AI99">
        <v>0</v>
      </c>
      <c r="AJ99">
        <v>0</v>
      </c>
      <c r="AK99">
        <v>0</v>
      </c>
      <c r="AL99">
        <v>0.17647058823529399</v>
      </c>
      <c r="AM99">
        <v>0.29411764705882398</v>
      </c>
      <c r="AN99">
        <v>0.29411764705882398</v>
      </c>
      <c r="AO99">
        <v>0</v>
      </c>
      <c r="AP99">
        <v>0</v>
      </c>
      <c r="AQ99">
        <v>0</v>
      </c>
      <c r="AR99">
        <v>0</v>
      </c>
      <c r="AS99">
        <v>0.186046511627907</v>
      </c>
      <c r="AT99">
        <v>0</v>
      </c>
      <c r="AU99">
        <v>0</v>
      </c>
      <c r="AV99">
        <v>0</v>
      </c>
      <c r="AW99">
        <v>9.9924050632911002E-2</v>
      </c>
      <c r="AX99">
        <v>0</v>
      </c>
      <c r="AY99">
        <v>0.47014591768707498</v>
      </c>
      <c r="AZ99">
        <v>0</v>
      </c>
      <c r="BA99" t="s">
        <v>239</v>
      </c>
    </row>
    <row r="100" spans="1:53">
      <c r="A100">
        <v>139489</v>
      </c>
      <c r="B100">
        <v>3022018</v>
      </c>
      <c r="C100" t="s">
        <v>114</v>
      </c>
      <c r="D100" t="s">
        <v>12</v>
      </c>
      <c r="E100" t="s">
        <v>238</v>
      </c>
      <c r="F100">
        <v>1</v>
      </c>
      <c r="G100">
        <v>0</v>
      </c>
      <c r="H100">
        <v>0</v>
      </c>
      <c r="I100">
        <v>4</v>
      </c>
      <c r="J100">
        <v>0</v>
      </c>
      <c r="K100">
        <v>387</v>
      </c>
      <c r="L100">
        <v>387</v>
      </c>
      <c r="M100">
        <v>0</v>
      </c>
      <c r="N100">
        <v>0</v>
      </c>
      <c r="O100">
        <v>387</v>
      </c>
      <c r="P100">
        <v>0</v>
      </c>
      <c r="Q100">
        <v>0</v>
      </c>
      <c r="R100">
        <v>0</v>
      </c>
      <c r="S100">
        <v>0</v>
      </c>
      <c r="T100">
        <v>0.24031007751937999</v>
      </c>
      <c r="U100">
        <v>0.50918635170603677</v>
      </c>
      <c r="V100">
        <v>0</v>
      </c>
      <c r="W100">
        <v>0</v>
      </c>
      <c r="X100">
        <v>0.24547803617571101</v>
      </c>
      <c r="Y100">
        <v>0.129198966408269</v>
      </c>
      <c r="Z100">
        <v>3.1007751937984499E-2</v>
      </c>
      <c r="AA100">
        <v>0.19638242894056801</v>
      </c>
      <c r="AB100">
        <v>0.32816537467700302</v>
      </c>
      <c r="AC100">
        <v>4.1343669250645997E-2</v>
      </c>
      <c r="AD100">
        <v>2.8423772609819101E-2</v>
      </c>
      <c r="AE100">
        <v>0</v>
      </c>
      <c r="AF100">
        <v>0</v>
      </c>
      <c r="AG100">
        <v>0</v>
      </c>
      <c r="AH100">
        <v>0</v>
      </c>
      <c r="AI100">
        <v>0</v>
      </c>
      <c r="AJ100">
        <v>0</v>
      </c>
      <c r="AK100">
        <v>0</v>
      </c>
      <c r="AL100">
        <v>4.1450777202072499E-2</v>
      </c>
      <c r="AM100">
        <v>5.9585492227979299E-2</v>
      </c>
      <c r="AN100">
        <v>0.24611398963730599</v>
      </c>
      <c r="AO100">
        <v>0</v>
      </c>
      <c r="AP100">
        <v>0</v>
      </c>
      <c r="AQ100">
        <v>0</v>
      </c>
      <c r="AR100">
        <v>0</v>
      </c>
      <c r="AS100">
        <v>0</v>
      </c>
      <c r="AT100">
        <v>9.90990990990991E-2</v>
      </c>
      <c r="AU100">
        <v>0.144144144144144</v>
      </c>
      <c r="AV100">
        <v>0</v>
      </c>
      <c r="AW100">
        <v>6.7183462532299704E-2</v>
      </c>
      <c r="AX100">
        <v>0</v>
      </c>
      <c r="AY100">
        <v>0.25263198493150701</v>
      </c>
      <c r="AZ100">
        <v>0</v>
      </c>
      <c r="BA100" t="s">
        <v>10</v>
      </c>
    </row>
    <row r="101" spans="1:53">
      <c r="A101">
        <v>139562</v>
      </c>
      <c r="B101">
        <v>3022020</v>
      </c>
      <c r="C101" t="s">
        <v>107</v>
      </c>
      <c r="D101" t="s">
        <v>12</v>
      </c>
      <c r="E101" t="s">
        <v>238</v>
      </c>
      <c r="F101">
        <v>1</v>
      </c>
      <c r="G101">
        <v>0</v>
      </c>
      <c r="H101">
        <v>0</v>
      </c>
      <c r="I101">
        <v>2</v>
      </c>
      <c r="J101">
        <v>0</v>
      </c>
      <c r="K101">
        <v>60</v>
      </c>
      <c r="L101">
        <v>60</v>
      </c>
      <c r="M101">
        <v>30</v>
      </c>
      <c r="N101">
        <v>30</v>
      </c>
      <c r="O101">
        <v>0</v>
      </c>
      <c r="P101">
        <v>0</v>
      </c>
      <c r="Q101">
        <v>0</v>
      </c>
      <c r="R101">
        <v>0</v>
      </c>
      <c r="S101">
        <v>0</v>
      </c>
      <c r="T101">
        <v>0</v>
      </c>
      <c r="U101">
        <v>0</v>
      </c>
      <c r="V101">
        <v>0</v>
      </c>
      <c r="W101">
        <v>0</v>
      </c>
      <c r="X101">
        <v>0.8</v>
      </c>
      <c r="Y101">
        <v>0.1</v>
      </c>
      <c r="Z101">
        <v>3.3333333333333298E-2</v>
      </c>
      <c r="AA101">
        <v>3.3333333333333298E-2</v>
      </c>
      <c r="AB101">
        <v>3.3333333333333298E-2</v>
      </c>
      <c r="AC101">
        <v>0</v>
      </c>
      <c r="AD101">
        <v>0</v>
      </c>
      <c r="AE101">
        <v>0</v>
      </c>
      <c r="AF101">
        <v>0</v>
      </c>
      <c r="AG101">
        <v>0</v>
      </c>
      <c r="AH101">
        <v>0</v>
      </c>
      <c r="AI101">
        <v>0</v>
      </c>
      <c r="AJ101">
        <v>0</v>
      </c>
      <c r="AK101">
        <v>0</v>
      </c>
      <c r="AL101">
        <v>0.133333333333333</v>
      </c>
      <c r="AM101">
        <v>0.133333333333333</v>
      </c>
      <c r="AN101">
        <v>0.133333333333333</v>
      </c>
      <c r="AO101">
        <v>0</v>
      </c>
      <c r="AP101">
        <v>0</v>
      </c>
      <c r="AQ101">
        <v>0</v>
      </c>
      <c r="AR101">
        <v>0</v>
      </c>
      <c r="AS101">
        <v>0.266666666666667</v>
      </c>
      <c r="AT101">
        <v>0</v>
      </c>
      <c r="AU101">
        <v>0</v>
      </c>
      <c r="AV101">
        <v>0</v>
      </c>
      <c r="AW101">
        <v>0</v>
      </c>
      <c r="AX101">
        <v>0</v>
      </c>
      <c r="AY101">
        <v>0.240801078074866</v>
      </c>
      <c r="AZ101">
        <v>0</v>
      </c>
      <c r="BA101" t="s">
        <v>239</v>
      </c>
    </row>
    <row r="102" spans="1:53">
      <c r="A102">
        <v>138649</v>
      </c>
      <c r="B102">
        <v>3022030</v>
      </c>
      <c r="C102" t="s">
        <v>115</v>
      </c>
      <c r="D102" t="s">
        <v>12</v>
      </c>
      <c r="E102" t="s">
        <v>238</v>
      </c>
      <c r="F102">
        <v>1</v>
      </c>
      <c r="G102">
        <v>0</v>
      </c>
      <c r="H102">
        <v>0</v>
      </c>
      <c r="I102">
        <v>3</v>
      </c>
      <c r="J102">
        <v>0</v>
      </c>
      <c r="K102">
        <v>109</v>
      </c>
      <c r="L102">
        <v>109</v>
      </c>
      <c r="M102">
        <v>28</v>
      </c>
      <c r="N102">
        <v>81</v>
      </c>
      <c r="O102">
        <v>0</v>
      </c>
      <c r="P102">
        <v>0</v>
      </c>
      <c r="Q102">
        <v>0</v>
      </c>
      <c r="R102">
        <v>0</v>
      </c>
      <c r="S102">
        <v>0</v>
      </c>
      <c r="T102">
        <v>0.119266055045872</v>
      </c>
      <c r="U102">
        <v>0.22321428571428573</v>
      </c>
      <c r="V102">
        <v>0</v>
      </c>
      <c r="W102">
        <v>0</v>
      </c>
      <c r="X102">
        <v>0.55963302752293598</v>
      </c>
      <c r="Y102">
        <v>0.12844036697247699</v>
      </c>
      <c r="Z102">
        <v>0</v>
      </c>
      <c r="AA102">
        <v>0.22018348623853201</v>
      </c>
      <c r="AB102">
        <v>9.1743119266055106E-2</v>
      </c>
      <c r="AC102">
        <v>0</v>
      </c>
      <c r="AD102">
        <v>0</v>
      </c>
      <c r="AE102">
        <v>0</v>
      </c>
      <c r="AF102">
        <v>0</v>
      </c>
      <c r="AG102">
        <v>0</v>
      </c>
      <c r="AH102">
        <v>0</v>
      </c>
      <c r="AI102">
        <v>0</v>
      </c>
      <c r="AJ102">
        <v>0</v>
      </c>
      <c r="AK102">
        <v>0</v>
      </c>
      <c r="AL102">
        <v>0.243589743589744</v>
      </c>
      <c r="AM102">
        <v>0.29487179487179499</v>
      </c>
      <c r="AN102">
        <v>0.29487179487179499</v>
      </c>
      <c r="AO102">
        <v>0</v>
      </c>
      <c r="AP102">
        <v>0</v>
      </c>
      <c r="AQ102">
        <v>0</v>
      </c>
      <c r="AR102">
        <v>0</v>
      </c>
      <c r="AS102">
        <v>0.34210526315789502</v>
      </c>
      <c r="AT102">
        <v>0</v>
      </c>
      <c r="AU102">
        <v>0</v>
      </c>
      <c r="AV102">
        <v>0</v>
      </c>
      <c r="AW102">
        <v>7.3394495412843999E-2</v>
      </c>
      <c r="AX102">
        <v>0</v>
      </c>
      <c r="AY102">
        <v>0.57138231920529803</v>
      </c>
      <c r="AZ102">
        <v>0</v>
      </c>
      <c r="BA102" t="s">
        <v>10</v>
      </c>
    </row>
    <row r="103" spans="1:53">
      <c r="A103">
        <v>139633</v>
      </c>
      <c r="B103">
        <v>3022038</v>
      </c>
      <c r="C103" t="s">
        <v>118</v>
      </c>
      <c r="D103" t="s">
        <v>12</v>
      </c>
      <c r="E103" t="s">
        <v>238</v>
      </c>
      <c r="F103">
        <v>1</v>
      </c>
      <c r="G103">
        <v>0</v>
      </c>
      <c r="H103">
        <v>0</v>
      </c>
      <c r="I103">
        <v>7</v>
      </c>
      <c r="J103">
        <v>0</v>
      </c>
      <c r="K103">
        <v>387</v>
      </c>
      <c r="L103">
        <v>387</v>
      </c>
      <c r="M103">
        <v>50</v>
      </c>
      <c r="N103">
        <v>113</v>
      </c>
      <c r="O103">
        <v>224</v>
      </c>
      <c r="P103">
        <v>0</v>
      </c>
      <c r="Q103">
        <v>0</v>
      </c>
      <c r="R103">
        <v>0</v>
      </c>
      <c r="S103">
        <v>0</v>
      </c>
      <c r="T103">
        <v>0.13436692506459899</v>
      </c>
      <c r="U103">
        <v>0.2544529262086514</v>
      </c>
      <c r="V103">
        <v>0</v>
      </c>
      <c r="W103">
        <v>0</v>
      </c>
      <c r="X103">
        <v>0.32642487046632102</v>
      </c>
      <c r="Y103">
        <v>3.10880829015544E-2</v>
      </c>
      <c r="Z103">
        <v>0.10621761658031099</v>
      </c>
      <c r="AA103">
        <v>0.26424870466321199</v>
      </c>
      <c r="AB103">
        <v>0.18393782383419699</v>
      </c>
      <c r="AC103">
        <v>8.5492227979274596E-2</v>
      </c>
      <c r="AD103">
        <v>2.5906735751295299E-3</v>
      </c>
      <c r="AE103">
        <v>0</v>
      </c>
      <c r="AF103">
        <v>0</v>
      </c>
      <c r="AG103">
        <v>0</v>
      </c>
      <c r="AH103">
        <v>0</v>
      </c>
      <c r="AI103">
        <v>0</v>
      </c>
      <c r="AJ103">
        <v>0</v>
      </c>
      <c r="AK103">
        <v>0</v>
      </c>
      <c r="AL103">
        <v>0.14836795252225499</v>
      </c>
      <c r="AM103">
        <v>0.302670623145401</v>
      </c>
      <c r="AN103">
        <v>0.51038575667655794</v>
      </c>
      <c r="AO103">
        <v>0</v>
      </c>
      <c r="AP103">
        <v>0</v>
      </c>
      <c r="AQ103">
        <v>0</v>
      </c>
      <c r="AR103">
        <v>7.6335877862595417E-3</v>
      </c>
      <c r="AS103">
        <v>0.48571428571428599</v>
      </c>
      <c r="AT103">
        <v>0.29341317365269498</v>
      </c>
      <c r="AU103">
        <v>0.36526946107784403</v>
      </c>
      <c r="AV103">
        <v>0</v>
      </c>
      <c r="AW103">
        <v>0.162790697674419</v>
      </c>
      <c r="AX103">
        <v>0</v>
      </c>
      <c r="AY103">
        <v>0.59974440413793095</v>
      </c>
      <c r="AZ103">
        <v>0</v>
      </c>
      <c r="BA103" t="s">
        <v>10</v>
      </c>
    </row>
    <row r="104" spans="1:53">
      <c r="A104">
        <v>139817</v>
      </c>
      <c r="B104">
        <v>3022047</v>
      </c>
      <c r="C104" t="s">
        <v>240</v>
      </c>
      <c r="D104" t="s">
        <v>12</v>
      </c>
      <c r="E104" t="s">
        <v>238</v>
      </c>
      <c r="F104">
        <v>1</v>
      </c>
      <c r="G104">
        <v>0</v>
      </c>
      <c r="H104">
        <v>0</v>
      </c>
      <c r="I104">
        <v>7</v>
      </c>
      <c r="J104">
        <v>0</v>
      </c>
      <c r="K104">
        <v>423</v>
      </c>
      <c r="L104">
        <v>423</v>
      </c>
      <c r="M104">
        <v>61</v>
      </c>
      <c r="N104">
        <v>123</v>
      </c>
      <c r="O104">
        <v>239</v>
      </c>
      <c r="P104">
        <v>0</v>
      </c>
      <c r="Q104">
        <v>0</v>
      </c>
      <c r="R104">
        <v>0</v>
      </c>
      <c r="S104">
        <v>2</v>
      </c>
      <c r="T104">
        <v>0.22695035460992899</v>
      </c>
      <c r="U104">
        <v>0.36</v>
      </c>
      <c r="V104">
        <v>0</v>
      </c>
      <c r="W104">
        <v>0</v>
      </c>
      <c r="X104">
        <v>2.8776978417266199E-2</v>
      </c>
      <c r="Y104">
        <v>9.83213429256595E-2</v>
      </c>
      <c r="Z104">
        <v>0.15347721822541999</v>
      </c>
      <c r="AA104">
        <v>0.35731414868105499</v>
      </c>
      <c r="AB104">
        <v>0.16306954436450799</v>
      </c>
      <c r="AC104">
        <v>0.17985611510791399</v>
      </c>
      <c r="AD104">
        <v>1.9184652278177498E-2</v>
      </c>
      <c r="AE104">
        <v>0</v>
      </c>
      <c r="AF104">
        <v>0</v>
      </c>
      <c r="AG104">
        <v>0</v>
      </c>
      <c r="AH104">
        <v>0</v>
      </c>
      <c r="AI104">
        <v>0</v>
      </c>
      <c r="AJ104">
        <v>0</v>
      </c>
      <c r="AK104">
        <v>0</v>
      </c>
      <c r="AL104">
        <v>0.19613259668508301</v>
      </c>
      <c r="AM104">
        <v>0.38121546961326003</v>
      </c>
      <c r="AN104">
        <v>0.50276243093922701</v>
      </c>
      <c r="AO104">
        <v>0</v>
      </c>
      <c r="AP104">
        <v>0</v>
      </c>
      <c r="AQ104">
        <v>0</v>
      </c>
      <c r="AR104">
        <v>7.4999999999999997E-3</v>
      </c>
      <c r="AS104">
        <v>0.46086956521739098</v>
      </c>
      <c r="AT104">
        <v>0.19230769230769201</v>
      </c>
      <c r="AU104">
        <v>0.30219780219780201</v>
      </c>
      <c r="AV104">
        <v>0</v>
      </c>
      <c r="AW104">
        <v>7.8014184397163094E-2</v>
      </c>
      <c r="AX104">
        <v>0</v>
      </c>
      <c r="AY104">
        <v>0.41039778859649101</v>
      </c>
      <c r="AZ104">
        <v>0</v>
      </c>
      <c r="BA104" t="s">
        <v>10</v>
      </c>
    </row>
    <row r="105" spans="1:53">
      <c r="A105">
        <v>140601</v>
      </c>
      <c r="B105">
        <v>3022048</v>
      </c>
      <c r="C105" t="s">
        <v>241</v>
      </c>
      <c r="D105" t="s">
        <v>12</v>
      </c>
      <c r="E105" t="s">
        <v>238</v>
      </c>
      <c r="F105">
        <v>1</v>
      </c>
      <c r="G105">
        <v>0</v>
      </c>
      <c r="H105">
        <v>0</v>
      </c>
      <c r="I105">
        <v>1</v>
      </c>
      <c r="J105">
        <v>0</v>
      </c>
      <c r="K105">
        <v>49</v>
      </c>
      <c r="L105">
        <v>49</v>
      </c>
      <c r="M105">
        <v>49</v>
      </c>
      <c r="N105">
        <v>0</v>
      </c>
      <c r="O105">
        <v>0</v>
      </c>
      <c r="P105">
        <v>0</v>
      </c>
      <c r="Q105">
        <v>0</v>
      </c>
      <c r="R105">
        <v>0</v>
      </c>
      <c r="S105">
        <v>0</v>
      </c>
      <c r="T105">
        <v>8.1632653061224497E-2</v>
      </c>
      <c r="U105">
        <v>0</v>
      </c>
      <c r="V105">
        <v>0</v>
      </c>
      <c r="W105">
        <v>0</v>
      </c>
      <c r="X105">
        <v>0.32653061224489799</v>
      </c>
      <c r="Y105">
        <v>0.22448979591836701</v>
      </c>
      <c r="Z105">
        <v>0</v>
      </c>
      <c r="AA105">
        <v>0.16326530612244899</v>
      </c>
      <c r="AB105">
        <v>0.122448979591837</v>
      </c>
      <c r="AC105">
        <v>0.14285714285714299</v>
      </c>
      <c r="AD105">
        <v>2.04081632653061E-2</v>
      </c>
      <c r="AE105">
        <v>0</v>
      </c>
      <c r="AF105">
        <v>0</v>
      </c>
      <c r="AG105">
        <v>0</v>
      </c>
      <c r="AH105">
        <v>0</v>
      </c>
      <c r="AI105">
        <v>0</v>
      </c>
      <c r="AJ105">
        <v>0</v>
      </c>
      <c r="AK105">
        <v>0</v>
      </c>
      <c r="AL105">
        <v>0</v>
      </c>
      <c r="AM105">
        <v>0</v>
      </c>
      <c r="AN105">
        <v>0</v>
      </c>
      <c r="AO105">
        <v>0</v>
      </c>
      <c r="AP105">
        <v>0</v>
      </c>
      <c r="AQ105">
        <v>0</v>
      </c>
      <c r="AR105">
        <v>0</v>
      </c>
      <c r="AS105">
        <v>0</v>
      </c>
      <c r="AT105">
        <v>0</v>
      </c>
      <c r="AU105">
        <v>0</v>
      </c>
      <c r="AV105">
        <v>0</v>
      </c>
      <c r="AW105">
        <v>0</v>
      </c>
      <c r="AX105">
        <v>0</v>
      </c>
      <c r="AY105">
        <v>0.438999880434783</v>
      </c>
      <c r="AZ105">
        <v>0</v>
      </c>
      <c r="BA105" t="s">
        <v>10</v>
      </c>
    </row>
    <row r="106" spans="1:53">
      <c r="A106">
        <v>137303</v>
      </c>
      <c r="B106">
        <v>3023515</v>
      </c>
      <c r="C106" t="s">
        <v>116</v>
      </c>
      <c r="D106" t="s">
        <v>12</v>
      </c>
      <c r="E106" t="s">
        <v>238</v>
      </c>
      <c r="F106">
        <v>1</v>
      </c>
      <c r="G106">
        <v>0</v>
      </c>
      <c r="H106">
        <v>0</v>
      </c>
      <c r="I106">
        <v>7</v>
      </c>
      <c r="J106">
        <v>0</v>
      </c>
      <c r="K106">
        <v>197</v>
      </c>
      <c r="L106">
        <v>197</v>
      </c>
      <c r="M106">
        <v>28</v>
      </c>
      <c r="N106">
        <v>56</v>
      </c>
      <c r="O106">
        <v>113</v>
      </c>
      <c r="P106">
        <v>0</v>
      </c>
      <c r="Q106">
        <v>0</v>
      </c>
      <c r="R106">
        <v>0</v>
      </c>
      <c r="S106">
        <v>0</v>
      </c>
      <c r="T106">
        <v>5.0761421319797002E-3</v>
      </c>
      <c r="U106">
        <v>0</v>
      </c>
      <c r="V106">
        <v>0</v>
      </c>
      <c r="W106">
        <v>0</v>
      </c>
      <c r="X106">
        <v>0.87309644670050801</v>
      </c>
      <c r="Y106">
        <v>8.1218274111675107E-2</v>
      </c>
      <c r="Z106">
        <v>0</v>
      </c>
      <c r="AA106">
        <v>4.5685279187817299E-2</v>
      </c>
      <c r="AB106">
        <v>0</v>
      </c>
      <c r="AC106">
        <v>0</v>
      </c>
      <c r="AD106">
        <v>0</v>
      </c>
      <c r="AE106">
        <v>0</v>
      </c>
      <c r="AF106">
        <v>0</v>
      </c>
      <c r="AG106">
        <v>0</v>
      </c>
      <c r="AH106">
        <v>0</v>
      </c>
      <c r="AI106">
        <v>0</v>
      </c>
      <c r="AJ106">
        <v>0</v>
      </c>
      <c r="AK106">
        <v>0</v>
      </c>
      <c r="AL106">
        <v>7.1005917159763302E-2</v>
      </c>
      <c r="AM106">
        <v>0.106508875739645</v>
      </c>
      <c r="AN106">
        <v>0.15976331360946699</v>
      </c>
      <c r="AO106">
        <v>0</v>
      </c>
      <c r="AP106">
        <v>0</v>
      </c>
      <c r="AQ106">
        <v>0</v>
      </c>
      <c r="AR106">
        <v>0</v>
      </c>
      <c r="AS106">
        <v>0.19642857142857101</v>
      </c>
      <c r="AT106">
        <v>2.04081632653061E-2</v>
      </c>
      <c r="AU106">
        <v>5.10204081632653E-2</v>
      </c>
      <c r="AV106">
        <v>0</v>
      </c>
      <c r="AW106">
        <v>7.1065989847715699E-2</v>
      </c>
      <c r="AX106">
        <v>0</v>
      </c>
      <c r="AY106">
        <v>0.24312002054794499</v>
      </c>
      <c r="AZ106">
        <v>0</v>
      </c>
      <c r="BA106" t="s">
        <v>10</v>
      </c>
    </row>
    <row r="107" spans="1:53">
      <c r="A107">
        <v>140236</v>
      </c>
      <c r="B107">
        <v>3023519</v>
      </c>
      <c r="C107" t="s">
        <v>113</v>
      </c>
      <c r="D107" t="s">
        <v>12</v>
      </c>
      <c r="E107" t="s">
        <v>238</v>
      </c>
      <c r="F107">
        <v>1</v>
      </c>
      <c r="G107">
        <v>0</v>
      </c>
      <c r="H107">
        <v>0</v>
      </c>
      <c r="I107">
        <v>7</v>
      </c>
      <c r="J107">
        <v>0</v>
      </c>
      <c r="K107">
        <v>591</v>
      </c>
      <c r="L107">
        <v>591</v>
      </c>
      <c r="M107">
        <v>91</v>
      </c>
      <c r="N107">
        <v>186</v>
      </c>
      <c r="O107">
        <v>314</v>
      </c>
      <c r="P107">
        <v>0</v>
      </c>
      <c r="Q107">
        <v>0</v>
      </c>
      <c r="R107">
        <v>0</v>
      </c>
      <c r="S107">
        <v>1</v>
      </c>
      <c r="T107">
        <v>0.23181049069373899</v>
      </c>
      <c r="U107">
        <v>0.40433212996389889</v>
      </c>
      <c r="V107">
        <v>0</v>
      </c>
      <c r="W107">
        <v>0</v>
      </c>
      <c r="X107">
        <v>0.22813036020583199</v>
      </c>
      <c r="Y107">
        <v>7.0325900514579806E-2</v>
      </c>
      <c r="Z107">
        <v>0.137221269296741</v>
      </c>
      <c r="AA107">
        <v>0.16295025728988</v>
      </c>
      <c r="AB107">
        <v>4.4596912521440803E-2</v>
      </c>
      <c r="AC107">
        <v>0.353344768439108</v>
      </c>
      <c r="AD107">
        <v>3.43053173241852E-3</v>
      </c>
      <c r="AE107">
        <v>0</v>
      </c>
      <c r="AF107">
        <v>0</v>
      </c>
      <c r="AG107">
        <v>0</v>
      </c>
      <c r="AH107">
        <v>0</v>
      </c>
      <c r="AI107">
        <v>0</v>
      </c>
      <c r="AJ107">
        <v>0</v>
      </c>
      <c r="AK107">
        <v>0</v>
      </c>
      <c r="AL107">
        <v>0.124748490945674</v>
      </c>
      <c r="AM107">
        <v>0.25150905432595599</v>
      </c>
      <c r="AN107">
        <v>0.35613682092555299</v>
      </c>
      <c r="AO107">
        <v>0</v>
      </c>
      <c r="AP107">
        <v>0</v>
      </c>
      <c r="AQ107">
        <v>0</v>
      </c>
      <c r="AR107">
        <v>0</v>
      </c>
      <c r="AS107">
        <v>0.386740331491713</v>
      </c>
      <c r="AT107">
        <v>0.24031007751937999</v>
      </c>
      <c r="AU107">
        <v>0.36046511627907002</v>
      </c>
      <c r="AV107">
        <v>0</v>
      </c>
      <c r="AW107">
        <v>0.111675126903553</v>
      </c>
      <c r="AX107">
        <v>0</v>
      </c>
      <c r="AY107">
        <v>0.29988381984126999</v>
      </c>
      <c r="AZ107">
        <v>0</v>
      </c>
      <c r="BA107" t="s">
        <v>10</v>
      </c>
    </row>
    <row r="108" spans="1:53">
      <c r="A108">
        <v>139410</v>
      </c>
      <c r="B108">
        <v>3024000</v>
      </c>
      <c r="C108" t="s">
        <v>112</v>
      </c>
      <c r="D108" t="s">
        <v>95</v>
      </c>
      <c r="E108" t="s">
        <v>238</v>
      </c>
      <c r="F108">
        <v>1</v>
      </c>
      <c r="G108">
        <v>0</v>
      </c>
      <c r="H108">
        <v>0</v>
      </c>
      <c r="I108">
        <v>0</v>
      </c>
      <c r="J108">
        <v>2</v>
      </c>
      <c r="K108">
        <v>159</v>
      </c>
      <c r="L108">
        <v>0</v>
      </c>
      <c r="M108">
        <v>0</v>
      </c>
      <c r="N108">
        <v>0</v>
      </c>
      <c r="O108">
        <v>0</v>
      </c>
      <c r="P108">
        <v>159</v>
      </c>
      <c r="Q108">
        <v>159</v>
      </c>
      <c r="R108">
        <v>0</v>
      </c>
      <c r="S108">
        <v>0</v>
      </c>
      <c r="T108">
        <v>0</v>
      </c>
      <c r="U108">
        <v>0</v>
      </c>
      <c r="V108">
        <v>0.113207547169811</v>
      </c>
      <c r="W108">
        <v>0.19178082191780821</v>
      </c>
      <c r="X108">
        <v>0</v>
      </c>
      <c r="Y108">
        <v>0</v>
      </c>
      <c r="Z108">
        <v>0</v>
      </c>
      <c r="AA108">
        <v>0</v>
      </c>
      <c r="AB108">
        <v>0</v>
      </c>
      <c r="AC108">
        <v>0</v>
      </c>
      <c r="AD108">
        <v>0</v>
      </c>
      <c r="AE108">
        <v>0.40251572327044</v>
      </c>
      <c r="AF108">
        <v>0.113207547169811</v>
      </c>
      <c r="AG108">
        <v>4.40251572327044E-2</v>
      </c>
      <c r="AH108">
        <v>0.19496855345912001</v>
      </c>
      <c r="AI108">
        <v>0.10062893081761</v>
      </c>
      <c r="AJ108">
        <v>0.106918238993711</v>
      </c>
      <c r="AK108">
        <v>3.77358490566038E-2</v>
      </c>
      <c r="AL108">
        <v>0</v>
      </c>
      <c r="AM108">
        <v>0</v>
      </c>
      <c r="AN108">
        <v>0</v>
      </c>
      <c r="AO108">
        <v>1.9108280254777101E-2</v>
      </c>
      <c r="AP108">
        <v>5.7324840764331197E-2</v>
      </c>
      <c r="AQ108">
        <v>7.0063694267515894E-2</v>
      </c>
      <c r="AR108">
        <v>0</v>
      </c>
      <c r="AS108">
        <v>0</v>
      </c>
      <c r="AT108">
        <v>0</v>
      </c>
      <c r="AU108">
        <v>0</v>
      </c>
      <c r="AV108">
        <v>0.15503875968992201</v>
      </c>
      <c r="AW108">
        <v>0</v>
      </c>
      <c r="AX108">
        <v>5.0314465408804999E-2</v>
      </c>
      <c r="AY108">
        <v>0</v>
      </c>
      <c r="AZ108">
        <v>0.69746893617647099</v>
      </c>
      <c r="BA108" t="s">
        <v>239</v>
      </c>
    </row>
    <row r="109" spans="1:53">
      <c r="A109">
        <v>139594</v>
      </c>
      <c r="B109">
        <v>3024001</v>
      </c>
      <c r="C109" t="s">
        <v>242</v>
      </c>
      <c r="D109" t="s">
        <v>95</v>
      </c>
      <c r="E109" t="s">
        <v>238</v>
      </c>
      <c r="F109">
        <v>1</v>
      </c>
      <c r="G109">
        <v>0</v>
      </c>
      <c r="H109">
        <v>0</v>
      </c>
      <c r="I109">
        <v>0</v>
      </c>
      <c r="J109">
        <v>2</v>
      </c>
      <c r="K109">
        <v>299</v>
      </c>
      <c r="L109">
        <v>0</v>
      </c>
      <c r="M109">
        <v>0</v>
      </c>
      <c r="N109">
        <v>0</v>
      </c>
      <c r="O109">
        <v>0</v>
      </c>
      <c r="P109">
        <v>299</v>
      </c>
      <c r="Q109">
        <v>299</v>
      </c>
      <c r="R109">
        <v>0</v>
      </c>
      <c r="S109">
        <v>0</v>
      </c>
      <c r="T109">
        <v>0</v>
      </c>
      <c r="U109">
        <v>0</v>
      </c>
      <c r="V109">
        <v>0.160535117056856</v>
      </c>
      <c r="W109">
        <v>0.36241610738255031</v>
      </c>
      <c r="X109">
        <v>0</v>
      </c>
      <c r="Y109">
        <v>0</v>
      </c>
      <c r="Z109">
        <v>0</v>
      </c>
      <c r="AA109">
        <v>0</v>
      </c>
      <c r="AB109">
        <v>0</v>
      </c>
      <c r="AC109">
        <v>0</v>
      </c>
      <c r="AD109">
        <v>0</v>
      </c>
      <c r="AE109">
        <v>0.608108108108108</v>
      </c>
      <c r="AF109">
        <v>7.4324324324324301E-2</v>
      </c>
      <c r="AG109">
        <v>6.7567567567567599E-2</v>
      </c>
      <c r="AH109">
        <v>0.12837837837837801</v>
      </c>
      <c r="AI109">
        <v>4.0540540540540501E-2</v>
      </c>
      <c r="AJ109">
        <v>6.08108108108108E-2</v>
      </c>
      <c r="AK109">
        <v>2.0270270270270299E-2</v>
      </c>
      <c r="AL109">
        <v>0</v>
      </c>
      <c r="AM109">
        <v>0</v>
      </c>
      <c r="AN109">
        <v>0</v>
      </c>
      <c r="AO109">
        <v>6.7114093959731499E-3</v>
      </c>
      <c r="AP109">
        <v>2.68456375838926E-2</v>
      </c>
      <c r="AQ109">
        <v>5.7046979865771799E-2</v>
      </c>
      <c r="AR109">
        <v>0</v>
      </c>
      <c r="AS109">
        <v>0</v>
      </c>
      <c r="AT109">
        <v>0</v>
      </c>
      <c r="AU109">
        <v>0</v>
      </c>
      <c r="AV109">
        <v>0.157142857142857</v>
      </c>
      <c r="AW109">
        <v>0</v>
      </c>
      <c r="AX109">
        <v>1.6722408026755901E-2</v>
      </c>
      <c r="AY109">
        <v>0</v>
      </c>
      <c r="AZ109">
        <v>0.62142840903954799</v>
      </c>
      <c r="BA109" t="s">
        <v>239</v>
      </c>
    </row>
    <row r="110" spans="1:53">
      <c r="A110">
        <v>137374</v>
      </c>
      <c r="B110">
        <v>3024009</v>
      </c>
      <c r="C110" t="s">
        <v>243</v>
      </c>
      <c r="D110" t="s">
        <v>95</v>
      </c>
      <c r="E110" t="s">
        <v>238</v>
      </c>
      <c r="F110">
        <v>1</v>
      </c>
      <c r="G110">
        <v>0</v>
      </c>
      <c r="H110">
        <v>0</v>
      </c>
      <c r="I110">
        <v>0</v>
      </c>
      <c r="J110">
        <v>5</v>
      </c>
      <c r="K110">
        <v>545</v>
      </c>
      <c r="L110">
        <v>0</v>
      </c>
      <c r="M110">
        <v>0</v>
      </c>
      <c r="N110">
        <v>0</v>
      </c>
      <c r="O110">
        <v>0</v>
      </c>
      <c r="P110">
        <v>545</v>
      </c>
      <c r="Q110">
        <v>288</v>
      </c>
      <c r="R110">
        <v>257</v>
      </c>
      <c r="S110">
        <v>0</v>
      </c>
      <c r="T110">
        <v>0</v>
      </c>
      <c r="U110">
        <v>0</v>
      </c>
      <c r="V110">
        <v>0.24036697247706401</v>
      </c>
      <c r="W110">
        <v>0.48247078464106846</v>
      </c>
      <c r="X110">
        <v>0</v>
      </c>
      <c r="Y110">
        <v>0</v>
      </c>
      <c r="Z110">
        <v>0</v>
      </c>
      <c r="AA110">
        <v>0</v>
      </c>
      <c r="AB110">
        <v>0</v>
      </c>
      <c r="AC110">
        <v>0</v>
      </c>
      <c r="AD110">
        <v>0</v>
      </c>
      <c r="AE110">
        <v>0.34254143646408802</v>
      </c>
      <c r="AF110">
        <v>8.2872928176795604E-2</v>
      </c>
      <c r="AG110">
        <v>6.8139963167587497E-2</v>
      </c>
      <c r="AH110">
        <v>0.16574585635359099</v>
      </c>
      <c r="AI110">
        <v>0.243093922651934</v>
      </c>
      <c r="AJ110">
        <v>7.3664825046040494E-2</v>
      </c>
      <c r="AK110">
        <v>2.39410681399632E-2</v>
      </c>
      <c r="AL110">
        <v>0</v>
      </c>
      <c r="AM110">
        <v>0</v>
      </c>
      <c r="AN110">
        <v>0</v>
      </c>
      <c r="AO110">
        <v>3.3027522935779798E-2</v>
      </c>
      <c r="AP110">
        <v>7.3394495412843999E-2</v>
      </c>
      <c r="AQ110">
        <v>0.13761467889908299</v>
      </c>
      <c r="AR110">
        <v>1.3311148086522463E-2</v>
      </c>
      <c r="AS110">
        <v>0</v>
      </c>
      <c r="AT110">
        <v>0</v>
      </c>
      <c r="AU110">
        <v>0</v>
      </c>
      <c r="AV110">
        <v>0.29468599033816401</v>
      </c>
      <c r="AW110">
        <v>0</v>
      </c>
      <c r="AX110">
        <v>0.14495412844036701</v>
      </c>
      <c r="AY110">
        <v>0</v>
      </c>
      <c r="AZ110">
        <v>1.0945116170351099</v>
      </c>
      <c r="BA110" t="s">
        <v>10</v>
      </c>
    </row>
    <row r="111" spans="1:53">
      <c r="A111">
        <v>137361</v>
      </c>
      <c r="B111">
        <v>3024012</v>
      </c>
      <c r="C111" t="s">
        <v>131</v>
      </c>
      <c r="D111" t="s">
        <v>95</v>
      </c>
      <c r="E111" t="s">
        <v>238</v>
      </c>
      <c r="F111">
        <v>1</v>
      </c>
      <c r="G111">
        <v>0</v>
      </c>
      <c r="H111">
        <v>0</v>
      </c>
      <c r="I111">
        <v>0</v>
      </c>
      <c r="J111">
        <v>5</v>
      </c>
      <c r="K111">
        <v>613</v>
      </c>
      <c r="L111">
        <v>0</v>
      </c>
      <c r="M111">
        <v>0</v>
      </c>
      <c r="N111">
        <v>0</v>
      </c>
      <c r="O111">
        <v>0</v>
      </c>
      <c r="P111">
        <v>613</v>
      </c>
      <c r="Q111">
        <v>338</v>
      </c>
      <c r="R111">
        <v>275</v>
      </c>
      <c r="S111">
        <v>0</v>
      </c>
      <c r="T111">
        <v>0</v>
      </c>
      <c r="U111">
        <v>0</v>
      </c>
      <c r="V111">
        <v>0.39314845024469802</v>
      </c>
      <c r="W111">
        <v>0.52418096723868957</v>
      </c>
      <c r="X111">
        <v>0</v>
      </c>
      <c r="Y111">
        <v>0</v>
      </c>
      <c r="Z111">
        <v>0</v>
      </c>
      <c r="AA111">
        <v>0</v>
      </c>
      <c r="AB111">
        <v>0</v>
      </c>
      <c r="AC111">
        <v>0</v>
      </c>
      <c r="AD111">
        <v>0</v>
      </c>
      <c r="AE111">
        <v>0.20655737704918001</v>
      </c>
      <c r="AF111">
        <v>7.3770491803278701E-2</v>
      </c>
      <c r="AG111">
        <v>5.7377049180327898E-2</v>
      </c>
      <c r="AH111">
        <v>0.24754098360655699</v>
      </c>
      <c r="AI111">
        <v>0.25081967213114797</v>
      </c>
      <c r="AJ111">
        <v>0.1</v>
      </c>
      <c r="AK111">
        <v>6.3934426229508207E-2</v>
      </c>
      <c r="AL111">
        <v>0</v>
      </c>
      <c r="AM111">
        <v>0</v>
      </c>
      <c r="AN111">
        <v>0</v>
      </c>
      <c r="AO111">
        <v>7.8431372549019607E-2</v>
      </c>
      <c r="AP111">
        <v>0.178104575163399</v>
      </c>
      <c r="AQ111">
        <v>0.263071895424837</v>
      </c>
      <c r="AR111">
        <v>6.2305295950155761E-3</v>
      </c>
      <c r="AS111">
        <v>0</v>
      </c>
      <c r="AT111">
        <v>0</v>
      </c>
      <c r="AU111">
        <v>0</v>
      </c>
      <c r="AV111">
        <v>0.44949494949495</v>
      </c>
      <c r="AW111">
        <v>0</v>
      </c>
      <c r="AX111">
        <v>0.22512234910277301</v>
      </c>
      <c r="AY111">
        <v>0</v>
      </c>
      <c r="AZ111">
        <v>0.851033339464494</v>
      </c>
      <c r="BA111" t="s">
        <v>10</v>
      </c>
    </row>
    <row r="112" spans="1:53">
      <c r="A112">
        <v>137131</v>
      </c>
      <c r="B112">
        <v>3024208</v>
      </c>
      <c r="C112" t="s">
        <v>128</v>
      </c>
      <c r="D112" t="s">
        <v>95</v>
      </c>
      <c r="E112" t="s">
        <v>238</v>
      </c>
      <c r="F112">
        <v>1</v>
      </c>
      <c r="G112">
        <v>0</v>
      </c>
      <c r="H112">
        <v>0</v>
      </c>
      <c r="I112">
        <v>0</v>
      </c>
      <c r="J112">
        <v>5</v>
      </c>
      <c r="K112">
        <v>893</v>
      </c>
      <c r="L112">
        <v>0</v>
      </c>
      <c r="M112">
        <v>0</v>
      </c>
      <c r="N112">
        <v>0</v>
      </c>
      <c r="O112">
        <v>0</v>
      </c>
      <c r="P112">
        <v>893</v>
      </c>
      <c r="Q112">
        <v>537</v>
      </c>
      <c r="R112">
        <v>356</v>
      </c>
      <c r="S112">
        <v>0</v>
      </c>
      <c r="T112">
        <v>0</v>
      </c>
      <c r="U112">
        <v>0</v>
      </c>
      <c r="V112">
        <v>0.13437849944009</v>
      </c>
      <c r="W112">
        <v>0.25515320334261837</v>
      </c>
      <c r="X112">
        <v>0</v>
      </c>
      <c r="Y112">
        <v>0</v>
      </c>
      <c r="Z112">
        <v>0</v>
      </c>
      <c r="AA112">
        <v>0</v>
      </c>
      <c r="AB112">
        <v>0</v>
      </c>
      <c r="AC112">
        <v>0</v>
      </c>
      <c r="AD112">
        <v>0</v>
      </c>
      <c r="AE112">
        <v>0.53707865168539304</v>
      </c>
      <c r="AF112">
        <v>0.106741573033708</v>
      </c>
      <c r="AG112">
        <v>6.7415730337078705E-2</v>
      </c>
      <c r="AH112">
        <v>0.13033707865168501</v>
      </c>
      <c r="AI112">
        <v>0.132584269662921</v>
      </c>
      <c r="AJ112">
        <v>1.6853932584269701E-2</v>
      </c>
      <c r="AK112">
        <v>8.9887640449438193E-3</v>
      </c>
      <c r="AL112">
        <v>0</v>
      </c>
      <c r="AM112">
        <v>0</v>
      </c>
      <c r="AN112">
        <v>0</v>
      </c>
      <c r="AO112">
        <v>8.9786756453423093E-3</v>
      </c>
      <c r="AP112">
        <v>1.12233445566779E-2</v>
      </c>
      <c r="AQ112">
        <v>2.4691358024691398E-2</v>
      </c>
      <c r="AR112">
        <v>4.4543429844097994E-3</v>
      </c>
      <c r="AS112">
        <v>0</v>
      </c>
      <c r="AT112">
        <v>0</v>
      </c>
      <c r="AU112">
        <v>0</v>
      </c>
      <c r="AV112">
        <v>0.14206128133704701</v>
      </c>
      <c r="AW112">
        <v>0</v>
      </c>
      <c r="AX112">
        <v>4.4792833146696499E-2</v>
      </c>
      <c r="AY112">
        <v>0</v>
      </c>
      <c r="AZ112">
        <v>0.912460189314516</v>
      </c>
      <c r="BA112" t="s">
        <v>10</v>
      </c>
    </row>
    <row r="113" spans="1:53">
      <c r="A113">
        <v>138685</v>
      </c>
      <c r="B113">
        <v>3024210</v>
      </c>
      <c r="C113" t="s">
        <v>244</v>
      </c>
      <c r="D113" t="s">
        <v>95</v>
      </c>
      <c r="E113" t="s">
        <v>238</v>
      </c>
      <c r="F113">
        <v>1</v>
      </c>
      <c r="G113">
        <v>0</v>
      </c>
      <c r="H113">
        <v>0</v>
      </c>
      <c r="I113">
        <v>0</v>
      </c>
      <c r="J113">
        <v>5</v>
      </c>
      <c r="K113">
        <v>877</v>
      </c>
      <c r="L113">
        <v>0</v>
      </c>
      <c r="M113">
        <v>0</v>
      </c>
      <c r="N113">
        <v>0</v>
      </c>
      <c r="O113">
        <v>0</v>
      </c>
      <c r="P113">
        <v>877</v>
      </c>
      <c r="Q113">
        <v>523</v>
      </c>
      <c r="R113">
        <v>354</v>
      </c>
      <c r="S113">
        <v>0</v>
      </c>
      <c r="T113">
        <v>0</v>
      </c>
      <c r="U113">
        <v>0</v>
      </c>
      <c r="V113">
        <v>0.13112884834663599</v>
      </c>
      <c r="W113">
        <v>0.45608108108108109</v>
      </c>
      <c r="X113">
        <v>0</v>
      </c>
      <c r="Y113">
        <v>0</v>
      </c>
      <c r="Z113">
        <v>0</v>
      </c>
      <c r="AA113">
        <v>0</v>
      </c>
      <c r="AB113">
        <v>0</v>
      </c>
      <c r="AC113">
        <v>0</v>
      </c>
      <c r="AD113">
        <v>0</v>
      </c>
      <c r="AE113">
        <v>0.20871559633027501</v>
      </c>
      <c r="AF113">
        <v>0.168577981651376</v>
      </c>
      <c r="AG113">
        <v>3.7844036697247702E-2</v>
      </c>
      <c r="AH113">
        <v>0.21559633027522901</v>
      </c>
      <c r="AI113">
        <v>0.20068807339449499</v>
      </c>
      <c r="AJ113">
        <v>0.121559633027523</v>
      </c>
      <c r="AK113">
        <v>4.70183486238532E-2</v>
      </c>
      <c r="AL113">
        <v>0</v>
      </c>
      <c r="AM113">
        <v>0</v>
      </c>
      <c r="AN113">
        <v>0</v>
      </c>
      <c r="AO113">
        <v>2.92056074766355E-2</v>
      </c>
      <c r="AP113">
        <v>5.2570093457943903E-2</v>
      </c>
      <c r="AQ113">
        <v>8.6448598130841103E-2</v>
      </c>
      <c r="AR113">
        <v>5.6306306306306304E-3</v>
      </c>
      <c r="AS113">
        <v>0</v>
      </c>
      <c r="AT113">
        <v>0</v>
      </c>
      <c r="AU113">
        <v>0</v>
      </c>
      <c r="AV113">
        <v>0.25829725829725803</v>
      </c>
      <c r="AW113">
        <v>0</v>
      </c>
      <c r="AX113">
        <v>7.9817559863169907E-2</v>
      </c>
      <c r="AY113">
        <v>0</v>
      </c>
      <c r="AZ113">
        <v>0.84504310079365097</v>
      </c>
      <c r="BA113" t="s">
        <v>10</v>
      </c>
    </row>
    <row r="114" spans="1:53">
      <c r="A114">
        <v>137388</v>
      </c>
      <c r="B114">
        <v>3024211</v>
      </c>
      <c r="C114" t="s">
        <v>120</v>
      </c>
      <c r="D114" t="s">
        <v>95</v>
      </c>
      <c r="E114" t="s">
        <v>238</v>
      </c>
      <c r="F114">
        <v>1</v>
      </c>
      <c r="G114">
        <v>0</v>
      </c>
      <c r="H114">
        <v>0</v>
      </c>
      <c r="I114">
        <v>0</v>
      </c>
      <c r="J114">
        <v>5</v>
      </c>
      <c r="K114">
        <v>684</v>
      </c>
      <c r="L114">
        <v>0</v>
      </c>
      <c r="M114">
        <v>0</v>
      </c>
      <c r="N114">
        <v>0</v>
      </c>
      <c r="O114">
        <v>0</v>
      </c>
      <c r="P114">
        <v>684</v>
      </c>
      <c r="Q114">
        <v>391</v>
      </c>
      <c r="R114">
        <v>293</v>
      </c>
      <c r="S114">
        <v>0</v>
      </c>
      <c r="T114">
        <v>0</v>
      </c>
      <c r="U114">
        <v>0</v>
      </c>
      <c r="V114">
        <v>0.141812865497076</v>
      </c>
      <c r="W114">
        <v>0.42617214835549333</v>
      </c>
      <c r="X114">
        <v>0</v>
      </c>
      <c r="Y114">
        <v>0</v>
      </c>
      <c r="Z114">
        <v>0</v>
      </c>
      <c r="AA114">
        <v>0</v>
      </c>
      <c r="AB114">
        <v>0</v>
      </c>
      <c r="AC114">
        <v>0</v>
      </c>
      <c r="AD114">
        <v>0</v>
      </c>
      <c r="AE114">
        <v>0.39385065885797899</v>
      </c>
      <c r="AF114">
        <v>0.103953147877013</v>
      </c>
      <c r="AG114">
        <v>4.9780380673499297E-2</v>
      </c>
      <c r="AH114">
        <v>0.18008784773059999</v>
      </c>
      <c r="AI114">
        <v>0.149341142020498</v>
      </c>
      <c r="AJ114">
        <v>8.0527086383601801E-2</v>
      </c>
      <c r="AK114">
        <v>4.24597364568082E-2</v>
      </c>
      <c r="AL114">
        <v>0</v>
      </c>
      <c r="AM114">
        <v>0</v>
      </c>
      <c r="AN114">
        <v>0</v>
      </c>
      <c r="AO114">
        <v>5.7437407952871902E-2</v>
      </c>
      <c r="AP114">
        <v>9.5729013254786499E-2</v>
      </c>
      <c r="AQ114">
        <v>0.12960235640647999</v>
      </c>
      <c r="AR114">
        <v>4.1899441340782122E-3</v>
      </c>
      <c r="AS114">
        <v>0</v>
      </c>
      <c r="AT114">
        <v>0</v>
      </c>
      <c r="AU114">
        <v>0</v>
      </c>
      <c r="AV114">
        <v>0.22834645669291301</v>
      </c>
      <c r="AW114">
        <v>0</v>
      </c>
      <c r="AX114">
        <v>9.2105263157894704E-2</v>
      </c>
      <c r="AY114">
        <v>0</v>
      </c>
      <c r="AZ114">
        <v>0.69389957909407696</v>
      </c>
      <c r="BA114" t="s">
        <v>10</v>
      </c>
    </row>
    <row r="115" spans="1:53">
      <c r="A115">
        <v>136658</v>
      </c>
      <c r="B115">
        <v>3024212</v>
      </c>
      <c r="C115" t="s">
        <v>123</v>
      </c>
      <c r="D115" t="s">
        <v>95</v>
      </c>
      <c r="E115" t="s">
        <v>238</v>
      </c>
      <c r="F115">
        <v>1</v>
      </c>
      <c r="G115">
        <v>0</v>
      </c>
      <c r="H115">
        <v>0</v>
      </c>
      <c r="I115">
        <v>0</v>
      </c>
      <c r="J115">
        <v>5</v>
      </c>
      <c r="K115">
        <v>1048</v>
      </c>
      <c r="L115">
        <v>0</v>
      </c>
      <c r="M115">
        <v>0</v>
      </c>
      <c r="N115">
        <v>0</v>
      </c>
      <c r="O115">
        <v>0</v>
      </c>
      <c r="P115">
        <v>1048</v>
      </c>
      <c r="Q115">
        <v>629</v>
      </c>
      <c r="R115">
        <v>419</v>
      </c>
      <c r="S115">
        <v>0</v>
      </c>
      <c r="T115">
        <v>0</v>
      </c>
      <c r="U115">
        <v>0</v>
      </c>
      <c r="V115">
        <v>8.1106870229007602E-2</v>
      </c>
      <c r="W115">
        <v>0.24426386233269598</v>
      </c>
      <c r="X115">
        <v>0</v>
      </c>
      <c r="Y115">
        <v>0</v>
      </c>
      <c r="Z115">
        <v>0</v>
      </c>
      <c r="AA115">
        <v>0</v>
      </c>
      <c r="AB115">
        <v>0</v>
      </c>
      <c r="AC115">
        <v>0</v>
      </c>
      <c r="AD115">
        <v>0</v>
      </c>
      <c r="AE115">
        <v>0.60362941738299902</v>
      </c>
      <c r="AF115">
        <v>0.148997134670487</v>
      </c>
      <c r="AG115">
        <v>3.1518624641833803E-2</v>
      </c>
      <c r="AH115">
        <v>0.12607449856733499</v>
      </c>
      <c r="AI115">
        <v>5.7306590257879701E-2</v>
      </c>
      <c r="AJ115">
        <v>2.38777459407832E-2</v>
      </c>
      <c r="AK115">
        <v>8.5959885386819503E-3</v>
      </c>
      <c r="AL115">
        <v>0</v>
      </c>
      <c r="AM115">
        <v>0</v>
      </c>
      <c r="AN115">
        <v>0</v>
      </c>
      <c r="AO115">
        <v>7.64818355640535E-3</v>
      </c>
      <c r="AP115">
        <v>1.05162523900574E-2</v>
      </c>
      <c r="AQ115">
        <v>3.1548757170172102E-2</v>
      </c>
      <c r="AR115">
        <v>1.9102196752626551E-3</v>
      </c>
      <c r="AS115">
        <v>0</v>
      </c>
      <c r="AT115">
        <v>0</v>
      </c>
      <c r="AU115">
        <v>0</v>
      </c>
      <c r="AV115">
        <v>0.16431924882629101</v>
      </c>
      <c r="AW115">
        <v>0</v>
      </c>
      <c r="AX115">
        <v>3.4351145038167899E-2</v>
      </c>
      <c r="AY115">
        <v>0</v>
      </c>
      <c r="AZ115">
        <v>0.83554450681818204</v>
      </c>
      <c r="BA115" t="s">
        <v>10</v>
      </c>
    </row>
    <row r="116" spans="1:53">
      <c r="A116">
        <v>136418</v>
      </c>
      <c r="B116">
        <v>3024215</v>
      </c>
      <c r="C116" t="s">
        <v>245</v>
      </c>
      <c r="D116" t="s">
        <v>95</v>
      </c>
      <c r="E116" t="s">
        <v>238</v>
      </c>
      <c r="F116">
        <v>1</v>
      </c>
      <c r="G116">
        <v>0</v>
      </c>
      <c r="H116">
        <v>0</v>
      </c>
      <c r="I116">
        <v>0</v>
      </c>
      <c r="J116">
        <v>5</v>
      </c>
      <c r="K116">
        <v>982</v>
      </c>
      <c r="L116">
        <v>0</v>
      </c>
      <c r="M116">
        <v>0</v>
      </c>
      <c r="N116">
        <v>0</v>
      </c>
      <c r="O116">
        <v>0</v>
      </c>
      <c r="P116">
        <v>982</v>
      </c>
      <c r="Q116">
        <v>627</v>
      </c>
      <c r="R116">
        <v>355</v>
      </c>
      <c r="S116">
        <v>0</v>
      </c>
      <c r="T116">
        <v>0</v>
      </c>
      <c r="U116">
        <v>0</v>
      </c>
      <c r="V116">
        <v>0.13543788187372699</v>
      </c>
      <c r="W116">
        <v>0.39353813559322032</v>
      </c>
      <c r="X116">
        <v>0</v>
      </c>
      <c r="Y116">
        <v>0</v>
      </c>
      <c r="Z116">
        <v>0</v>
      </c>
      <c r="AA116">
        <v>0</v>
      </c>
      <c r="AB116">
        <v>0</v>
      </c>
      <c r="AC116">
        <v>0</v>
      </c>
      <c r="AD116">
        <v>0</v>
      </c>
      <c r="AE116">
        <v>0.29081632653061201</v>
      </c>
      <c r="AF116">
        <v>0.15408163265306099</v>
      </c>
      <c r="AG116">
        <v>0.14285714285714299</v>
      </c>
      <c r="AH116">
        <v>0.15816326530612199</v>
      </c>
      <c r="AI116">
        <v>0.17346938775510201</v>
      </c>
      <c r="AJ116">
        <v>2.6530612244898E-2</v>
      </c>
      <c r="AK116">
        <v>5.40816326530612E-2</v>
      </c>
      <c r="AL116">
        <v>0</v>
      </c>
      <c r="AM116">
        <v>0</v>
      </c>
      <c r="AN116">
        <v>0</v>
      </c>
      <c r="AO116">
        <v>7.1283095723014304E-3</v>
      </c>
      <c r="AP116">
        <v>1.3238289205702599E-2</v>
      </c>
      <c r="AQ116">
        <v>3.6659877800407303E-2</v>
      </c>
      <c r="AR116">
        <v>3.1746031746031746E-3</v>
      </c>
      <c r="AS116">
        <v>0</v>
      </c>
      <c r="AT116">
        <v>0</v>
      </c>
      <c r="AU116">
        <v>0</v>
      </c>
      <c r="AV116">
        <v>0.23105134474327599</v>
      </c>
      <c r="AW116">
        <v>0</v>
      </c>
      <c r="AX116">
        <v>3.6659877800407303E-2</v>
      </c>
      <c r="AY116">
        <v>0</v>
      </c>
      <c r="AZ116">
        <v>0.51269489358669795</v>
      </c>
      <c r="BA116" t="s">
        <v>10</v>
      </c>
    </row>
    <row r="117" spans="1:53">
      <c r="A117">
        <v>138051</v>
      </c>
      <c r="B117">
        <v>3024752</v>
      </c>
      <c r="C117" t="s">
        <v>246</v>
      </c>
      <c r="D117" t="s">
        <v>95</v>
      </c>
      <c r="E117" t="s">
        <v>238</v>
      </c>
      <c r="F117">
        <v>1</v>
      </c>
      <c r="G117">
        <v>0</v>
      </c>
      <c r="H117">
        <v>0</v>
      </c>
      <c r="I117">
        <v>0</v>
      </c>
      <c r="J117">
        <v>5</v>
      </c>
      <c r="K117">
        <v>479</v>
      </c>
      <c r="L117">
        <v>0</v>
      </c>
      <c r="M117">
        <v>0</v>
      </c>
      <c r="N117">
        <v>0</v>
      </c>
      <c r="O117">
        <v>0</v>
      </c>
      <c r="P117">
        <v>479</v>
      </c>
      <c r="Q117">
        <v>293</v>
      </c>
      <c r="R117">
        <v>186</v>
      </c>
      <c r="S117">
        <v>0</v>
      </c>
      <c r="T117">
        <v>0</v>
      </c>
      <c r="U117">
        <v>0</v>
      </c>
      <c r="V117">
        <v>8.3507306889352793E-3</v>
      </c>
      <c r="W117">
        <v>5.0955414012738856E-2</v>
      </c>
      <c r="X117">
        <v>0</v>
      </c>
      <c r="Y117">
        <v>0</v>
      </c>
      <c r="Z117">
        <v>0</v>
      </c>
      <c r="AA117">
        <v>0</v>
      </c>
      <c r="AB117">
        <v>0</v>
      </c>
      <c r="AC117">
        <v>0</v>
      </c>
      <c r="AD117">
        <v>0</v>
      </c>
      <c r="AE117">
        <v>0.60251046025104604</v>
      </c>
      <c r="AF117">
        <v>0.131799163179916</v>
      </c>
      <c r="AG117">
        <v>7.7405857740585796E-2</v>
      </c>
      <c r="AH117">
        <v>0.100418410041841</v>
      </c>
      <c r="AI117">
        <v>5.4393305439330498E-2</v>
      </c>
      <c r="AJ117">
        <v>2.5104602510460299E-2</v>
      </c>
      <c r="AK117">
        <v>8.3682008368200795E-3</v>
      </c>
      <c r="AL117">
        <v>0</v>
      </c>
      <c r="AM117">
        <v>0</v>
      </c>
      <c r="AN117">
        <v>0</v>
      </c>
      <c r="AO117">
        <v>3.5639412997903602E-2</v>
      </c>
      <c r="AP117">
        <v>4.40251572327044E-2</v>
      </c>
      <c r="AQ117">
        <v>5.4507337526205499E-2</v>
      </c>
      <c r="AR117">
        <v>2.1231422505307855E-3</v>
      </c>
      <c r="AS117">
        <v>0</v>
      </c>
      <c r="AT117">
        <v>0</v>
      </c>
      <c r="AU117">
        <v>0</v>
      </c>
      <c r="AV117">
        <v>0</v>
      </c>
      <c r="AW117">
        <v>0</v>
      </c>
      <c r="AX117">
        <v>1.04384133611691E-2</v>
      </c>
      <c r="AY117">
        <v>0</v>
      </c>
      <c r="AZ117">
        <v>0.84083060126582299</v>
      </c>
      <c r="BA117" t="s">
        <v>10</v>
      </c>
    </row>
    <row r="118" spans="1:53">
      <c r="A118">
        <v>137645</v>
      </c>
      <c r="B118">
        <v>3025400</v>
      </c>
      <c r="C118" t="s">
        <v>125</v>
      </c>
      <c r="D118" t="s">
        <v>95</v>
      </c>
      <c r="E118" t="s">
        <v>238</v>
      </c>
      <c r="F118">
        <v>1</v>
      </c>
      <c r="G118">
        <v>0</v>
      </c>
      <c r="H118">
        <v>0</v>
      </c>
      <c r="I118">
        <v>0</v>
      </c>
      <c r="J118">
        <v>5</v>
      </c>
      <c r="K118">
        <v>1012</v>
      </c>
      <c r="L118">
        <v>0</v>
      </c>
      <c r="M118">
        <v>0</v>
      </c>
      <c r="N118">
        <v>0</v>
      </c>
      <c r="O118">
        <v>0</v>
      </c>
      <c r="P118">
        <v>1012</v>
      </c>
      <c r="Q118">
        <v>610</v>
      </c>
      <c r="R118">
        <v>402</v>
      </c>
      <c r="S118">
        <v>0</v>
      </c>
      <c r="T118">
        <v>0</v>
      </c>
      <c r="U118">
        <v>0</v>
      </c>
      <c r="V118">
        <v>0.22628458498023701</v>
      </c>
      <c r="W118">
        <v>0.49078226208271053</v>
      </c>
      <c r="X118">
        <v>0</v>
      </c>
      <c r="Y118">
        <v>0</v>
      </c>
      <c r="Z118">
        <v>0</v>
      </c>
      <c r="AA118">
        <v>0</v>
      </c>
      <c r="AB118">
        <v>0</v>
      </c>
      <c r="AC118">
        <v>0</v>
      </c>
      <c r="AD118">
        <v>0</v>
      </c>
      <c r="AE118">
        <v>0.22255192878338301</v>
      </c>
      <c r="AF118">
        <v>0.119683481701286</v>
      </c>
      <c r="AG118">
        <v>4.5499505440158301E-2</v>
      </c>
      <c r="AH118">
        <v>0.24530168150346199</v>
      </c>
      <c r="AI118">
        <v>0.152324431256182</v>
      </c>
      <c r="AJ118">
        <v>0.15430267062314501</v>
      </c>
      <c r="AK118">
        <v>6.0336300692383799E-2</v>
      </c>
      <c r="AL118">
        <v>0</v>
      </c>
      <c r="AM118">
        <v>0</v>
      </c>
      <c r="AN118">
        <v>0</v>
      </c>
      <c r="AO118">
        <v>3.1120331950207501E-2</v>
      </c>
      <c r="AP118">
        <v>4.7717842323651401E-2</v>
      </c>
      <c r="AQ118">
        <v>5.4979253112033201E-2</v>
      </c>
      <c r="AR118">
        <v>3.9800995024875619E-3</v>
      </c>
      <c r="AS118">
        <v>0</v>
      </c>
      <c r="AT118">
        <v>0</v>
      </c>
      <c r="AU118">
        <v>0</v>
      </c>
      <c r="AV118">
        <v>0.27557160048134799</v>
      </c>
      <c r="AW118">
        <v>0</v>
      </c>
      <c r="AX118">
        <v>5.0395256916995999E-2</v>
      </c>
      <c r="AY118">
        <v>0</v>
      </c>
      <c r="AZ118">
        <v>0.67519933962008105</v>
      </c>
      <c r="BA118" t="s">
        <v>10</v>
      </c>
    </row>
    <row r="119" spans="1:53">
      <c r="A119">
        <v>136290</v>
      </c>
      <c r="B119">
        <v>3025401</v>
      </c>
      <c r="C119" t="s">
        <v>247</v>
      </c>
      <c r="D119" t="s">
        <v>95</v>
      </c>
      <c r="E119" t="s">
        <v>238</v>
      </c>
      <c r="F119">
        <v>1</v>
      </c>
      <c r="G119">
        <v>0</v>
      </c>
      <c r="H119">
        <v>0</v>
      </c>
      <c r="I119">
        <v>0</v>
      </c>
      <c r="J119">
        <v>5</v>
      </c>
      <c r="K119">
        <v>902</v>
      </c>
      <c r="L119">
        <v>0</v>
      </c>
      <c r="M119">
        <v>0</v>
      </c>
      <c r="N119">
        <v>0</v>
      </c>
      <c r="O119">
        <v>0</v>
      </c>
      <c r="P119">
        <v>902</v>
      </c>
      <c r="Q119">
        <v>542</v>
      </c>
      <c r="R119">
        <v>360</v>
      </c>
      <c r="S119">
        <v>0</v>
      </c>
      <c r="T119">
        <v>0</v>
      </c>
      <c r="U119">
        <v>0</v>
      </c>
      <c r="V119">
        <v>1.21951219512195E-2</v>
      </c>
      <c r="W119">
        <v>5.9020044543429843E-2</v>
      </c>
      <c r="X119">
        <v>0</v>
      </c>
      <c r="Y119">
        <v>0</v>
      </c>
      <c r="Z119">
        <v>0</v>
      </c>
      <c r="AA119">
        <v>0</v>
      </c>
      <c r="AB119">
        <v>0</v>
      </c>
      <c r="AC119">
        <v>0</v>
      </c>
      <c r="AD119">
        <v>0</v>
      </c>
      <c r="AE119">
        <v>0.51552106430155198</v>
      </c>
      <c r="AF119">
        <v>0.16186252771618601</v>
      </c>
      <c r="AG119">
        <v>9.6452328159645204E-2</v>
      </c>
      <c r="AH119">
        <v>0.12749445676274901</v>
      </c>
      <c r="AI119">
        <v>5.87583148558758E-2</v>
      </c>
      <c r="AJ119">
        <v>3.1042128603104201E-2</v>
      </c>
      <c r="AK119">
        <v>8.8691796008869197E-3</v>
      </c>
      <c r="AL119">
        <v>0</v>
      </c>
      <c r="AM119">
        <v>0</v>
      </c>
      <c r="AN119">
        <v>0</v>
      </c>
      <c r="AO119">
        <v>1.10864745011086E-2</v>
      </c>
      <c r="AP119">
        <v>1.7738359201773801E-2</v>
      </c>
      <c r="AQ119">
        <v>3.3259423503325898E-2</v>
      </c>
      <c r="AR119">
        <v>0</v>
      </c>
      <c r="AS119">
        <v>0</v>
      </c>
      <c r="AT119">
        <v>0</v>
      </c>
      <c r="AU119">
        <v>0</v>
      </c>
      <c r="AV119">
        <v>0</v>
      </c>
      <c r="AW119">
        <v>0</v>
      </c>
      <c r="AX119">
        <v>5.5432372505543198E-3</v>
      </c>
      <c r="AY119">
        <v>0</v>
      </c>
      <c r="AZ119">
        <v>1.0835328780120499</v>
      </c>
      <c r="BA119" t="s">
        <v>10</v>
      </c>
    </row>
    <row r="120" spans="1:53">
      <c r="A120">
        <v>137386</v>
      </c>
      <c r="B120">
        <v>3025402</v>
      </c>
      <c r="C120" t="s">
        <v>127</v>
      </c>
      <c r="D120" t="s">
        <v>95</v>
      </c>
      <c r="E120" t="s">
        <v>238</v>
      </c>
      <c r="F120">
        <v>1</v>
      </c>
      <c r="G120">
        <v>0</v>
      </c>
      <c r="H120">
        <v>0</v>
      </c>
      <c r="I120">
        <v>0</v>
      </c>
      <c r="J120">
        <v>5</v>
      </c>
      <c r="K120">
        <v>1242</v>
      </c>
      <c r="L120">
        <v>0</v>
      </c>
      <c r="M120">
        <v>0</v>
      </c>
      <c r="N120">
        <v>0</v>
      </c>
      <c r="O120">
        <v>0</v>
      </c>
      <c r="P120">
        <v>1242</v>
      </c>
      <c r="Q120">
        <v>731</v>
      </c>
      <c r="R120">
        <v>511</v>
      </c>
      <c r="S120">
        <v>0</v>
      </c>
      <c r="T120">
        <v>0</v>
      </c>
      <c r="U120">
        <v>0</v>
      </c>
      <c r="V120">
        <v>9.33977455716586E-2</v>
      </c>
      <c r="W120">
        <v>0.24465941152760984</v>
      </c>
      <c r="X120">
        <v>0</v>
      </c>
      <c r="Y120">
        <v>0</v>
      </c>
      <c r="Z120">
        <v>0</v>
      </c>
      <c r="AA120">
        <v>0</v>
      </c>
      <c r="AB120">
        <v>0</v>
      </c>
      <c r="AC120">
        <v>0</v>
      </c>
      <c r="AD120">
        <v>0</v>
      </c>
      <c r="AE120">
        <v>0.43492320129345202</v>
      </c>
      <c r="AF120">
        <v>0.22150363783346799</v>
      </c>
      <c r="AG120">
        <v>5.57801131770412E-2</v>
      </c>
      <c r="AH120">
        <v>0.14470493128536799</v>
      </c>
      <c r="AI120">
        <v>5.1738075990299101E-2</v>
      </c>
      <c r="AJ120">
        <v>7.4373484236054999E-2</v>
      </c>
      <c r="AK120">
        <v>1.6976556184316899E-2</v>
      </c>
      <c r="AL120">
        <v>0</v>
      </c>
      <c r="AM120">
        <v>0</v>
      </c>
      <c r="AN120">
        <v>0</v>
      </c>
      <c r="AO120">
        <v>4.8309178743961402E-3</v>
      </c>
      <c r="AP120">
        <v>3.8647342995169101E-2</v>
      </c>
      <c r="AQ120">
        <v>4.7504025764895298E-2</v>
      </c>
      <c r="AR120">
        <v>1.0475423045930701E-2</v>
      </c>
      <c r="AS120">
        <v>0</v>
      </c>
      <c r="AT120">
        <v>0</v>
      </c>
      <c r="AU120">
        <v>0</v>
      </c>
      <c r="AV120">
        <v>0.13601532567049801</v>
      </c>
      <c r="AW120">
        <v>0</v>
      </c>
      <c r="AX120">
        <v>3.4621578099838998E-2</v>
      </c>
      <c r="AY120">
        <v>0</v>
      </c>
      <c r="AZ120">
        <v>1.2573824726571099</v>
      </c>
      <c r="BA120" t="s">
        <v>10</v>
      </c>
    </row>
    <row r="121" spans="1:53">
      <c r="A121">
        <v>136308</v>
      </c>
      <c r="B121">
        <v>3025406</v>
      </c>
      <c r="C121" t="s">
        <v>119</v>
      </c>
      <c r="D121" t="s">
        <v>95</v>
      </c>
      <c r="E121" t="s">
        <v>238</v>
      </c>
      <c r="F121">
        <v>1</v>
      </c>
      <c r="G121">
        <v>0</v>
      </c>
      <c r="H121">
        <v>0</v>
      </c>
      <c r="I121">
        <v>0</v>
      </c>
      <c r="J121">
        <v>5</v>
      </c>
      <c r="K121">
        <v>1137</v>
      </c>
      <c r="L121">
        <v>0</v>
      </c>
      <c r="M121">
        <v>0</v>
      </c>
      <c r="N121">
        <v>0</v>
      </c>
      <c r="O121">
        <v>0</v>
      </c>
      <c r="P121">
        <v>1137</v>
      </c>
      <c r="Q121">
        <v>689</v>
      </c>
      <c r="R121">
        <v>448</v>
      </c>
      <c r="S121">
        <v>0</v>
      </c>
      <c r="T121">
        <v>0</v>
      </c>
      <c r="U121">
        <v>0</v>
      </c>
      <c r="V121">
        <v>6.1565523306948103E-2</v>
      </c>
      <c r="W121">
        <v>0.17855560478511298</v>
      </c>
      <c r="X121">
        <v>0</v>
      </c>
      <c r="Y121">
        <v>0</v>
      </c>
      <c r="Z121">
        <v>0</v>
      </c>
      <c r="AA121">
        <v>0</v>
      </c>
      <c r="AB121">
        <v>0</v>
      </c>
      <c r="AC121">
        <v>0</v>
      </c>
      <c r="AD121">
        <v>0</v>
      </c>
      <c r="AE121">
        <v>0.62059859154929597</v>
      </c>
      <c r="AF121">
        <v>9.1549295774647904E-2</v>
      </c>
      <c r="AG121">
        <v>6.25E-2</v>
      </c>
      <c r="AH121">
        <v>0.11971830985915501</v>
      </c>
      <c r="AI121">
        <v>6.6021126760563403E-2</v>
      </c>
      <c r="AJ121">
        <v>3.6971830985915499E-2</v>
      </c>
      <c r="AK121">
        <v>2.6408450704225399E-3</v>
      </c>
      <c r="AL121">
        <v>0</v>
      </c>
      <c r="AM121">
        <v>0</v>
      </c>
      <c r="AN121">
        <v>0</v>
      </c>
      <c r="AO121">
        <v>7.0484581497797403E-3</v>
      </c>
      <c r="AP121">
        <v>1.4977973568281899E-2</v>
      </c>
      <c r="AQ121">
        <v>2.5550660792951499E-2</v>
      </c>
      <c r="AR121">
        <v>4.4286979627989375E-3</v>
      </c>
      <c r="AS121">
        <v>0</v>
      </c>
      <c r="AT121">
        <v>0</v>
      </c>
      <c r="AU121">
        <v>0</v>
      </c>
      <c r="AV121">
        <v>0.126</v>
      </c>
      <c r="AW121">
        <v>0</v>
      </c>
      <c r="AX121">
        <v>2.28671943711522E-2</v>
      </c>
      <c r="AY121">
        <v>0</v>
      </c>
      <c r="AZ121">
        <v>0.85807953323615205</v>
      </c>
      <c r="BA121" t="s">
        <v>10</v>
      </c>
    </row>
    <row r="122" spans="1:53">
      <c r="A122">
        <v>137539</v>
      </c>
      <c r="B122">
        <v>3025409</v>
      </c>
      <c r="C122" t="s">
        <v>124</v>
      </c>
      <c r="D122" t="s">
        <v>95</v>
      </c>
      <c r="E122" t="s">
        <v>238</v>
      </c>
      <c r="F122">
        <v>1</v>
      </c>
      <c r="G122">
        <v>0</v>
      </c>
      <c r="H122">
        <v>0</v>
      </c>
      <c r="I122">
        <v>0</v>
      </c>
      <c r="J122">
        <v>5</v>
      </c>
      <c r="K122">
        <v>820</v>
      </c>
      <c r="L122">
        <v>0</v>
      </c>
      <c r="M122">
        <v>0</v>
      </c>
      <c r="N122">
        <v>0</v>
      </c>
      <c r="O122">
        <v>0</v>
      </c>
      <c r="P122">
        <v>820</v>
      </c>
      <c r="Q122">
        <v>490</v>
      </c>
      <c r="R122">
        <v>330</v>
      </c>
      <c r="S122">
        <v>0</v>
      </c>
      <c r="T122">
        <v>0</v>
      </c>
      <c r="U122">
        <v>0</v>
      </c>
      <c r="V122">
        <v>4.7560975609756098E-2</v>
      </c>
      <c r="W122">
        <v>0.10559006211180125</v>
      </c>
      <c r="X122">
        <v>0</v>
      </c>
      <c r="Y122">
        <v>0</v>
      </c>
      <c r="Z122">
        <v>0</v>
      </c>
      <c r="AA122">
        <v>0</v>
      </c>
      <c r="AB122">
        <v>0</v>
      </c>
      <c r="AC122">
        <v>0</v>
      </c>
      <c r="AD122">
        <v>0</v>
      </c>
      <c r="AE122">
        <v>0.76341463414634103</v>
      </c>
      <c r="AF122">
        <v>9.5121951219512196E-2</v>
      </c>
      <c r="AG122">
        <v>6.0975609756097601E-2</v>
      </c>
      <c r="AH122">
        <v>3.9024390243902397E-2</v>
      </c>
      <c r="AI122">
        <v>3.7804878048780501E-2</v>
      </c>
      <c r="AJ122">
        <v>3.65853658536585E-3</v>
      </c>
      <c r="AK122">
        <v>0</v>
      </c>
      <c r="AL122">
        <v>0</v>
      </c>
      <c r="AM122">
        <v>0</v>
      </c>
      <c r="AN122">
        <v>0</v>
      </c>
      <c r="AO122">
        <v>9.8765432098765395E-3</v>
      </c>
      <c r="AP122">
        <v>1.72839506172839E-2</v>
      </c>
      <c r="AQ122">
        <v>2.83950617283951E-2</v>
      </c>
      <c r="AR122">
        <v>3.7267080745341614E-3</v>
      </c>
      <c r="AS122">
        <v>0</v>
      </c>
      <c r="AT122">
        <v>0</v>
      </c>
      <c r="AU122">
        <v>0</v>
      </c>
      <c r="AV122">
        <v>0.119868637110016</v>
      </c>
      <c r="AW122">
        <v>0</v>
      </c>
      <c r="AX122">
        <v>3.9024390243902397E-2</v>
      </c>
      <c r="AY122">
        <v>0</v>
      </c>
      <c r="AZ122">
        <v>0.91061013366197197</v>
      </c>
      <c r="BA122" t="s">
        <v>10</v>
      </c>
    </row>
    <row r="123" spans="1:53">
      <c r="A123">
        <v>134798</v>
      </c>
      <c r="B123">
        <v>3026905</v>
      </c>
      <c r="C123" t="s">
        <v>104</v>
      </c>
      <c r="D123" t="s">
        <v>95</v>
      </c>
      <c r="E123" t="s">
        <v>238</v>
      </c>
      <c r="F123">
        <v>1</v>
      </c>
      <c r="G123">
        <v>0</v>
      </c>
      <c r="H123">
        <v>0</v>
      </c>
      <c r="I123">
        <v>0</v>
      </c>
      <c r="J123">
        <v>5</v>
      </c>
      <c r="K123">
        <v>1026</v>
      </c>
      <c r="L123">
        <v>0</v>
      </c>
      <c r="M123">
        <v>0</v>
      </c>
      <c r="N123">
        <v>0</v>
      </c>
      <c r="O123">
        <v>0</v>
      </c>
      <c r="P123">
        <v>1026</v>
      </c>
      <c r="Q123">
        <v>597</v>
      </c>
      <c r="R123">
        <v>429</v>
      </c>
      <c r="S123">
        <v>0</v>
      </c>
      <c r="T123">
        <v>0</v>
      </c>
      <c r="U123">
        <v>0</v>
      </c>
      <c r="V123">
        <v>0.35575048732943498</v>
      </c>
      <c r="W123">
        <v>0.62715105162523899</v>
      </c>
      <c r="X123">
        <v>0</v>
      </c>
      <c r="Y123">
        <v>0</v>
      </c>
      <c r="Z123">
        <v>0</v>
      </c>
      <c r="AA123">
        <v>0</v>
      </c>
      <c r="AB123">
        <v>0</v>
      </c>
      <c r="AC123">
        <v>0</v>
      </c>
      <c r="AD123">
        <v>0</v>
      </c>
      <c r="AE123">
        <v>0.114481409001957</v>
      </c>
      <c r="AF123">
        <v>8.9041095890410996E-2</v>
      </c>
      <c r="AG123">
        <v>5.7729941291585103E-2</v>
      </c>
      <c r="AH123">
        <v>0.22994129158512699</v>
      </c>
      <c r="AI123">
        <v>0.23385518590998</v>
      </c>
      <c r="AJ123">
        <v>0.23385518590998</v>
      </c>
      <c r="AK123">
        <v>4.1095890410958902E-2</v>
      </c>
      <c r="AL123">
        <v>0</v>
      </c>
      <c r="AM123">
        <v>0</v>
      </c>
      <c r="AN123">
        <v>0</v>
      </c>
      <c r="AO123">
        <v>3.89863547758285E-2</v>
      </c>
      <c r="AP123">
        <v>6.4327485380116997E-2</v>
      </c>
      <c r="AQ123">
        <v>8.4795321637426896E-2</v>
      </c>
      <c r="AR123">
        <v>4.7709923664122139E-3</v>
      </c>
      <c r="AS123">
        <v>0</v>
      </c>
      <c r="AT123">
        <v>0</v>
      </c>
      <c r="AU123">
        <v>0</v>
      </c>
      <c r="AV123">
        <v>0.36780258519388997</v>
      </c>
      <c r="AW123">
        <v>0</v>
      </c>
      <c r="AX123">
        <v>7.9922027290448297E-2</v>
      </c>
      <c r="AY123">
        <v>0</v>
      </c>
      <c r="AZ123">
        <v>1.27073225454545</v>
      </c>
      <c r="BA123" t="s">
        <v>10</v>
      </c>
    </row>
    <row r="124" spans="1:53">
      <c r="A124">
        <v>135507</v>
      </c>
      <c r="B124">
        <v>3026906</v>
      </c>
      <c r="C124" t="s">
        <v>106</v>
      </c>
      <c r="D124" t="s">
        <v>95</v>
      </c>
      <c r="E124" t="s">
        <v>238</v>
      </c>
      <c r="F124">
        <v>1</v>
      </c>
      <c r="G124">
        <v>0</v>
      </c>
      <c r="H124">
        <v>0</v>
      </c>
      <c r="I124">
        <v>0</v>
      </c>
      <c r="J124">
        <v>5</v>
      </c>
      <c r="K124">
        <v>889</v>
      </c>
      <c r="L124">
        <v>0</v>
      </c>
      <c r="M124">
        <v>0</v>
      </c>
      <c r="N124">
        <v>0</v>
      </c>
      <c r="O124">
        <v>0</v>
      </c>
      <c r="P124">
        <v>889</v>
      </c>
      <c r="Q124">
        <v>538</v>
      </c>
      <c r="R124">
        <v>351</v>
      </c>
      <c r="S124">
        <v>0</v>
      </c>
      <c r="T124">
        <v>0</v>
      </c>
      <c r="U124">
        <v>0</v>
      </c>
      <c r="V124">
        <v>0.13498312710911101</v>
      </c>
      <c r="W124">
        <v>0.22757847533632286</v>
      </c>
      <c r="X124">
        <v>0</v>
      </c>
      <c r="Y124">
        <v>0</v>
      </c>
      <c r="Z124">
        <v>0</v>
      </c>
      <c r="AA124">
        <v>0</v>
      </c>
      <c r="AB124">
        <v>0</v>
      </c>
      <c r="AC124">
        <v>0</v>
      </c>
      <c r="AD124">
        <v>0</v>
      </c>
      <c r="AE124">
        <v>0.52193475815523105</v>
      </c>
      <c r="AF124">
        <v>0.132733408323959</v>
      </c>
      <c r="AG124">
        <v>0.10011248593925801</v>
      </c>
      <c r="AH124">
        <v>0.122609673790776</v>
      </c>
      <c r="AI124">
        <v>6.8616422947131606E-2</v>
      </c>
      <c r="AJ124">
        <v>3.8245219347581599E-2</v>
      </c>
      <c r="AK124">
        <v>1.5748031496062999E-2</v>
      </c>
      <c r="AL124">
        <v>0</v>
      </c>
      <c r="AM124">
        <v>0</v>
      </c>
      <c r="AN124">
        <v>0</v>
      </c>
      <c r="AO124">
        <v>0</v>
      </c>
      <c r="AP124">
        <v>1.1350737797956899E-3</v>
      </c>
      <c r="AQ124">
        <v>4.5402951191827502E-3</v>
      </c>
      <c r="AR124">
        <v>3.3594624860022394E-3</v>
      </c>
      <c r="AS124">
        <v>0</v>
      </c>
      <c r="AT124">
        <v>0</v>
      </c>
      <c r="AU124">
        <v>0</v>
      </c>
      <c r="AV124">
        <v>0.115789473684211</v>
      </c>
      <c r="AW124">
        <v>0</v>
      </c>
      <c r="AX124">
        <v>2.3622047244094498E-2</v>
      </c>
      <c r="AY124">
        <v>0</v>
      </c>
      <c r="AZ124">
        <v>0.56826461061643796</v>
      </c>
      <c r="BA124" t="s">
        <v>239</v>
      </c>
    </row>
    <row r="125" spans="1:53">
      <c r="A125">
        <v>0</v>
      </c>
      <c r="B125">
        <v>3026089</v>
      </c>
      <c r="C125" t="s">
        <v>248</v>
      </c>
      <c r="D125" t="s">
        <v>95</v>
      </c>
      <c r="E125">
        <v>0</v>
      </c>
      <c r="F125">
        <v>0</v>
      </c>
      <c r="G125">
        <v>0</v>
      </c>
      <c r="H125">
        <v>0</v>
      </c>
      <c r="I125">
        <v>0</v>
      </c>
      <c r="J125">
        <v>0</v>
      </c>
      <c r="K125">
        <v>0</v>
      </c>
      <c r="L125">
        <v>0</v>
      </c>
      <c r="M125">
        <v>0</v>
      </c>
      <c r="N125">
        <v>0</v>
      </c>
      <c r="O125">
        <v>0</v>
      </c>
      <c r="P125">
        <v>0</v>
      </c>
      <c r="Q125">
        <v>0</v>
      </c>
      <c r="R125">
        <v>0</v>
      </c>
      <c r="S125">
        <v>0</v>
      </c>
      <c r="T125">
        <v>0</v>
      </c>
      <c r="U125">
        <v>0</v>
      </c>
      <c r="V125">
        <v>0</v>
      </c>
      <c r="W125">
        <v>0.10559006211180125</v>
      </c>
      <c r="X125">
        <v>0</v>
      </c>
      <c r="Y125">
        <v>0</v>
      </c>
      <c r="Z125">
        <v>0</v>
      </c>
      <c r="AA125">
        <v>0</v>
      </c>
      <c r="AB125">
        <v>0</v>
      </c>
      <c r="AC125">
        <v>0</v>
      </c>
      <c r="AD125">
        <v>0</v>
      </c>
      <c r="AE125">
        <v>0</v>
      </c>
      <c r="AF125">
        <v>0</v>
      </c>
      <c r="AG125">
        <v>0</v>
      </c>
      <c r="AH125">
        <v>0</v>
      </c>
      <c r="AI125">
        <v>3.7804878048780501E-2</v>
      </c>
      <c r="AJ125">
        <v>3.65853658536585E-3</v>
      </c>
      <c r="AK125">
        <v>0</v>
      </c>
      <c r="AL125">
        <v>0</v>
      </c>
      <c r="AM125">
        <v>0</v>
      </c>
      <c r="AN125">
        <v>0</v>
      </c>
      <c r="AO125">
        <v>0</v>
      </c>
      <c r="AP125">
        <v>1.72839506172839E-2</v>
      </c>
      <c r="AQ125">
        <v>0</v>
      </c>
      <c r="AR125">
        <v>0</v>
      </c>
      <c r="AS125">
        <v>0</v>
      </c>
      <c r="AT125">
        <v>0</v>
      </c>
      <c r="AU125">
        <v>0</v>
      </c>
      <c r="AV125">
        <v>0</v>
      </c>
      <c r="AW125">
        <v>0</v>
      </c>
      <c r="AX125">
        <v>0</v>
      </c>
      <c r="AY125">
        <v>0</v>
      </c>
      <c r="AZ125">
        <v>0</v>
      </c>
      <c r="BA125">
        <v>0</v>
      </c>
    </row>
    <row r="126" spans="1:53">
      <c r="A126">
        <v>0</v>
      </c>
      <c r="B126">
        <v>3026080</v>
      </c>
      <c r="C126" t="s">
        <v>249</v>
      </c>
      <c r="D126" t="s">
        <v>95</v>
      </c>
      <c r="E126">
        <v>0</v>
      </c>
      <c r="F126">
        <v>0</v>
      </c>
      <c r="G126">
        <v>0</v>
      </c>
      <c r="H126">
        <v>0</v>
      </c>
      <c r="I126">
        <v>0</v>
      </c>
      <c r="J126">
        <v>0</v>
      </c>
      <c r="K126">
        <v>0</v>
      </c>
      <c r="L126">
        <v>0</v>
      </c>
      <c r="M126">
        <v>0</v>
      </c>
      <c r="N126">
        <v>0</v>
      </c>
      <c r="O126">
        <v>0</v>
      </c>
      <c r="P126">
        <v>0</v>
      </c>
      <c r="Q126">
        <v>0</v>
      </c>
      <c r="R126">
        <v>0</v>
      </c>
      <c r="S126">
        <v>0</v>
      </c>
      <c r="T126">
        <v>0</v>
      </c>
      <c r="U126">
        <v>0</v>
      </c>
      <c r="V126">
        <v>0</v>
      </c>
      <c r="W126">
        <v>0.10559006211180125</v>
      </c>
      <c r="X126">
        <v>0</v>
      </c>
      <c r="Y126">
        <v>0</v>
      </c>
      <c r="Z126">
        <v>0</v>
      </c>
      <c r="AA126">
        <v>0</v>
      </c>
      <c r="AB126">
        <v>0</v>
      </c>
      <c r="AC126">
        <v>0</v>
      </c>
      <c r="AD126">
        <v>0</v>
      </c>
      <c r="AE126">
        <v>0</v>
      </c>
      <c r="AF126">
        <v>0</v>
      </c>
      <c r="AG126">
        <v>0</v>
      </c>
      <c r="AH126">
        <v>0</v>
      </c>
      <c r="AI126">
        <v>3.7804878048780501E-2</v>
      </c>
      <c r="AJ126">
        <v>3.65853658536585E-3</v>
      </c>
      <c r="AK126">
        <v>0</v>
      </c>
      <c r="AL126">
        <v>0</v>
      </c>
      <c r="AM126">
        <v>0</v>
      </c>
      <c r="AN126">
        <v>0</v>
      </c>
      <c r="AO126">
        <v>0</v>
      </c>
      <c r="AP126">
        <v>1.72839506172839E-2</v>
      </c>
      <c r="AQ126">
        <v>0</v>
      </c>
      <c r="AR126">
        <v>0</v>
      </c>
      <c r="AS126">
        <v>0</v>
      </c>
      <c r="AT126">
        <v>0</v>
      </c>
      <c r="AU126">
        <v>0</v>
      </c>
      <c r="AV126">
        <v>0</v>
      </c>
      <c r="AW126">
        <v>0</v>
      </c>
      <c r="AX126">
        <v>0</v>
      </c>
      <c r="AY126">
        <v>0</v>
      </c>
      <c r="AZ126">
        <v>0</v>
      </c>
      <c r="BA126">
        <v>0</v>
      </c>
    </row>
    <row r="127" spans="1:53">
      <c r="A127">
        <v>0</v>
      </c>
      <c r="B127">
        <v>3022049</v>
      </c>
      <c r="C127" t="s">
        <v>250</v>
      </c>
      <c r="D127" t="s">
        <v>12</v>
      </c>
      <c r="E127">
        <v>0</v>
      </c>
      <c r="F127">
        <v>0</v>
      </c>
      <c r="G127">
        <v>0</v>
      </c>
      <c r="H127">
        <v>0</v>
      </c>
      <c r="I127">
        <v>0</v>
      </c>
      <c r="J127">
        <v>0</v>
      </c>
      <c r="K127">
        <v>0</v>
      </c>
      <c r="L127">
        <v>0</v>
      </c>
      <c r="M127">
        <v>0</v>
      </c>
      <c r="N127">
        <v>0</v>
      </c>
      <c r="O127">
        <v>0</v>
      </c>
      <c r="P127">
        <v>0</v>
      </c>
      <c r="U127">
        <v>0.52301255230125521</v>
      </c>
      <c r="V127">
        <v>0</v>
      </c>
      <c r="W127">
        <v>0</v>
      </c>
      <c r="X127">
        <v>0</v>
      </c>
      <c r="Y127">
        <v>0</v>
      </c>
      <c r="Z127">
        <v>0</v>
      </c>
      <c r="AA127">
        <v>0</v>
      </c>
      <c r="AB127">
        <v>0.204690831556503</v>
      </c>
      <c r="AC127">
        <v>0.28784648187633299</v>
      </c>
      <c r="AD127">
        <v>8.5287846481876296E-3</v>
      </c>
      <c r="AE127">
        <v>0</v>
      </c>
      <c r="AF127">
        <v>0</v>
      </c>
      <c r="AG127">
        <v>0</v>
      </c>
      <c r="AH127">
        <v>0</v>
      </c>
      <c r="AI127">
        <v>0</v>
      </c>
      <c r="AJ127">
        <v>0</v>
      </c>
      <c r="AK127">
        <v>0</v>
      </c>
      <c r="AL127">
        <v>0</v>
      </c>
      <c r="AM127">
        <v>0.225728155339806</v>
      </c>
      <c r="AN127">
        <v>0</v>
      </c>
      <c r="AO127">
        <v>0</v>
      </c>
      <c r="AP127">
        <v>0</v>
      </c>
      <c r="AQ127">
        <v>0</v>
      </c>
      <c r="AR127">
        <v>0</v>
      </c>
      <c r="AS127">
        <v>0</v>
      </c>
      <c r="AT127">
        <v>0</v>
      </c>
      <c r="AU127">
        <v>0</v>
      </c>
      <c r="AV127">
        <v>0</v>
      </c>
      <c r="AW127">
        <v>0</v>
      </c>
      <c r="AX127">
        <v>0</v>
      </c>
      <c r="AY127">
        <v>0</v>
      </c>
      <c r="AZ127">
        <v>0</v>
      </c>
      <c r="BA127">
        <v>0</v>
      </c>
    </row>
  </sheetData>
  <mergeCells count="3">
    <mergeCell ref="D3:L3"/>
    <mergeCell ref="B4:D4"/>
    <mergeCell ref="F5:J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BudgetShare</vt:lpstr>
      <vt:lpstr>All Schools</vt:lpstr>
      <vt:lpstr>NEWISB</vt:lpstr>
      <vt:lpstr>1516NEWISB</vt:lpstr>
      <vt:lpstr>PUPILS</vt:lpstr>
      <vt:lpstr>DATA</vt:lpstr>
      <vt:lpstr>'All Schools'!Print_Area</vt:lpstr>
      <vt:lpstr>BudgetShare!Print_Area</vt:lpstr>
      <vt:lpstr>'All Schools'!Print_Titles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Support</dc:creator>
  <cp:lastModifiedBy>Claire Gray</cp:lastModifiedBy>
  <cp:lastPrinted>2015-11-19T10:11:04Z</cp:lastPrinted>
  <dcterms:created xsi:type="dcterms:W3CDTF">2015-10-20T13:54:24Z</dcterms:created>
  <dcterms:modified xsi:type="dcterms:W3CDTF">2015-11-19T15:02:12Z</dcterms:modified>
</cp:coreProperties>
</file>